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135" windowWidth="13920" windowHeight="6180" activeTab="0"/>
  </bookViews>
  <sheets>
    <sheet name="nbcu" sheetId="1" r:id="rId1"/>
    <sheet name="nbcu data" sheetId="2" r:id="rId2"/>
  </sheets>
  <definedNames>
    <definedName name="conc_instruc">'nbcu'!$E$15</definedName>
    <definedName name="concentrations">'nbcu'!$B$13,'nbcu'!$S$13,'nbcu'!$B$15,'nbcu'!$B$17:$C$17,'nbcu'!$N$17:$S$17,'nbcu'!$B$19:$C$19,'nbcu'!$N$19:$S$19,'nbcu'!$B$21:$S$21,'nbcu'!$K$23,'nbcu'!$O$23,'nbcu'!$K$25,'nbcu'!$O$25,'nbcu'!$B$27:$S$27,'nbcu'!$B$29:$P$29,'nbcu'!$C$31,'nbcu'!$D$33:$Q$33,'nbcu'!$D$35:$F$35,'nbcu'!$E$17:$F$17</definedName>
    <definedName name="latc_instruc">'nbcu'!$D$1</definedName>
    <definedName name="lattice">'nbcu'!$F$3:$Q$3,'nbcu'!$B$4:$C$4,'nbcu'!$D$5:$E$5</definedName>
  </definedNames>
  <calcPr fullCalcOnLoad="1"/>
</workbook>
</file>

<file path=xl/sharedStrings.xml><?xml version="1.0" encoding="utf-8"?>
<sst xmlns="http://schemas.openxmlformats.org/spreadsheetml/2006/main" count="362" uniqueCount="238">
  <si>
    <t>All others</t>
  </si>
  <si>
    <t>RE's may have errors</t>
  </si>
  <si>
    <t>abs(barn)</t>
  </si>
  <si>
    <t>Cu</t>
  </si>
  <si>
    <t>Atom</t>
  </si>
  <si>
    <t>Z</t>
  </si>
  <si>
    <t>A</t>
  </si>
  <si>
    <t>b</t>
  </si>
  <si>
    <t>inc(barn)</t>
  </si>
  <si>
    <t>mu/rho</t>
  </si>
  <si>
    <t>(cm**2/gm)</t>
  </si>
  <si>
    <t>H</t>
  </si>
  <si>
    <t>D</t>
  </si>
  <si>
    <t>C</t>
  </si>
  <si>
    <t>N</t>
  </si>
  <si>
    <t>O</t>
  </si>
  <si>
    <t>F</t>
  </si>
  <si>
    <t>Na</t>
  </si>
  <si>
    <t>Mg</t>
  </si>
  <si>
    <t>Al</t>
  </si>
  <si>
    <t>Si</t>
  </si>
  <si>
    <t>P</t>
  </si>
  <si>
    <t>S</t>
  </si>
  <si>
    <t>Cl</t>
  </si>
  <si>
    <t>Ti</t>
  </si>
  <si>
    <t>V</t>
  </si>
  <si>
    <t>Cr</t>
  </si>
  <si>
    <t>Mn</t>
  </si>
  <si>
    <t>Fe</t>
  </si>
  <si>
    <t>Co</t>
  </si>
  <si>
    <t>Ni</t>
  </si>
  <si>
    <t>Ni58</t>
  </si>
  <si>
    <t>Ni62</t>
  </si>
  <si>
    <t>Zn</t>
  </si>
  <si>
    <t>Ga</t>
  </si>
  <si>
    <t>Ge</t>
  </si>
  <si>
    <t>Ge70</t>
  </si>
  <si>
    <t>Ge74</t>
  </si>
  <si>
    <t>As</t>
  </si>
  <si>
    <t>Br</t>
  </si>
  <si>
    <t>Sr</t>
  </si>
  <si>
    <t>Y</t>
  </si>
  <si>
    <t>Nb</t>
  </si>
  <si>
    <t>Rh</t>
  </si>
  <si>
    <t>Pd</t>
  </si>
  <si>
    <t>Ag</t>
  </si>
  <si>
    <t>Cd</t>
  </si>
  <si>
    <t>In</t>
  </si>
  <si>
    <t>Sb</t>
  </si>
  <si>
    <t>Cs</t>
  </si>
  <si>
    <t>Ba</t>
  </si>
  <si>
    <t>Gd</t>
  </si>
  <si>
    <t>Hf</t>
  </si>
  <si>
    <t>Ta</t>
  </si>
  <si>
    <t>Pt</t>
  </si>
  <si>
    <t>Au</t>
  </si>
  <si>
    <t>Ir</t>
  </si>
  <si>
    <t>Sm</t>
  </si>
  <si>
    <t>Ru</t>
  </si>
  <si>
    <t>B</t>
  </si>
  <si>
    <t>(N.N.)</t>
  </si>
  <si>
    <t>(N.N)</t>
  </si>
  <si>
    <t>(Bacon)</t>
  </si>
  <si>
    <t>(Cullity)</t>
  </si>
  <si>
    <t>Mg,Sr,La</t>
  </si>
  <si>
    <t>Warren</t>
  </si>
  <si>
    <t>Chantler</t>
  </si>
  <si>
    <t>CellZ</t>
  </si>
  <si>
    <t>CellA</t>
  </si>
  <si>
    <t>Cellb</t>
  </si>
  <si>
    <t>Cellabs</t>
  </si>
  <si>
    <t>Cellinc</t>
  </si>
  <si>
    <t>Cellmu</t>
  </si>
  <si>
    <t>Conc</t>
  </si>
  <si>
    <t>Cu Ka X-rays</t>
  </si>
  <si>
    <t>CellV</t>
  </si>
  <si>
    <t>Mu</t>
  </si>
  <si>
    <t>QC2</t>
  </si>
  <si>
    <t>CuKa X-rays</t>
  </si>
  <si>
    <t>4.75A Neut</t>
  </si>
  <si>
    <t>VolMeth</t>
  </si>
  <si>
    <t>Density</t>
  </si>
  <si>
    <t>alpha</t>
  </si>
  <si>
    <t>beta</t>
  </si>
  <si>
    <t>gamma</t>
  </si>
  <si>
    <t>a1</t>
  </si>
  <si>
    <t>a2</t>
  </si>
  <si>
    <t>a3</t>
  </si>
  <si>
    <t>@1.08A</t>
  </si>
  <si>
    <t>Enter data in the orange cells in ONE ROW ONLY</t>
  </si>
  <si>
    <t>Enter appropriate concentrations in the orange cells</t>
  </si>
  <si>
    <t>Results are in blue cells</t>
  </si>
  <si>
    <t>Assume lattice is cubic</t>
  </si>
  <si>
    <t>Vunit</t>
  </si>
  <si>
    <t>La</t>
  </si>
  <si>
    <t>Ca</t>
  </si>
  <si>
    <t xml:space="preserve">He </t>
  </si>
  <si>
    <t xml:space="preserve">Li </t>
  </si>
  <si>
    <t xml:space="preserve">Be </t>
  </si>
  <si>
    <t xml:space="preserve">Ne </t>
  </si>
  <si>
    <t xml:space="preserve">Ar </t>
  </si>
  <si>
    <t xml:space="preserve">K </t>
  </si>
  <si>
    <t xml:space="preserve">Sc </t>
  </si>
  <si>
    <t xml:space="preserve">Se </t>
  </si>
  <si>
    <t xml:space="preserve">Kr </t>
  </si>
  <si>
    <t xml:space="preserve">Rb </t>
  </si>
  <si>
    <t xml:space="preserve">Zr </t>
  </si>
  <si>
    <t xml:space="preserve">Mo </t>
  </si>
  <si>
    <t xml:space="preserve">Tc </t>
  </si>
  <si>
    <t xml:space="preserve">Sn </t>
  </si>
  <si>
    <t xml:space="preserve">Te </t>
  </si>
  <si>
    <t xml:space="preserve">I </t>
  </si>
  <si>
    <t xml:space="preserve">Xe </t>
  </si>
  <si>
    <t xml:space="preserve">Ce </t>
  </si>
  <si>
    <t xml:space="preserve">Pr </t>
  </si>
  <si>
    <t xml:space="preserve">Nd </t>
  </si>
  <si>
    <t xml:space="preserve">Pm </t>
  </si>
  <si>
    <t xml:space="preserve">Eu </t>
  </si>
  <si>
    <t xml:space="preserve">Tb </t>
  </si>
  <si>
    <t xml:space="preserve">Dy </t>
  </si>
  <si>
    <t xml:space="preserve">Ho </t>
  </si>
  <si>
    <t xml:space="preserve">Er </t>
  </si>
  <si>
    <t xml:space="preserve">Tm </t>
  </si>
  <si>
    <t xml:space="preserve">Yb </t>
  </si>
  <si>
    <t xml:space="preserve">Lu </t>
  </si>
  <si>
    <t xml:space="preserve">W </t>
  </si>
  <si>
    <t xml:space="preserve">Re </t>
  </si>
  <si>
    <t xml:space="preserve">Os </t>
  </si>
  <si>
    <t xml:space="preserve">Hg </t>
  </si>
  <si>
    <t xml:space="preserve">Tl </t>
  </si>
  <si>
    <t xml:space="preserve">Pb </t>
  </si>
  <si>
    <t xml:space="preserve">Bi </t>
  </si>
  <si>
    <t xml:space="preserve">Ra </t>
  </si>
  <si>
    <t xml:space="preserve">Th </t>
  </si>
  <si>
    <t xml:space="preserve">Pa </t>
  </si>
  <si>
    <t xml:space="preserve">U </t>
  </si>
  <si>
    <t>Form Units/cell</t>
  </si>
  <si>
    <t>Form Unit</t>
  </si>
  <si>
    <t>Clear Lattice Parameters</t>
  </si>
  <si>
    <t>Clear Concentrations</t>
  </si>
  <si>
    <t>or</t>
  </si>
  <si>
    <t>by selecting the proper region from the pulldown menu with the current cell location at the left of the formula bar and then pressing [Delete]</t>
  </si>
  <si>
    <t>bulk rho</t>
  </si>
  <si>
    <t>gm/cm**3</t>
  </si>
  <si>
    <t>Hydrogen</t>
  </si>
  <si>
    <t>Helium</t>
  </si>
  <si>
    <t>Lithium</t>
  </si>
  <si>
    <t>Beryllium</t>
  </si>
  <si>
    <t>Boron</t>
  </si>
  <si>
    <t>Carbon</t>
  </si>
  <si>
    <t>Nitrogen</t>
  </si>
  <si>
    <t>Oxygen</t>
  </si>
  <si>
    <t>Fluorine</t>
  </si>
  <si>
    <t>Neon</t>
  </si>
  <si>
    <t>Sodium</t>
  </si>
  <si>
    <t>Magnesium</t>
  </si>
  <si>
    <t>Aluminum</t>
  </si>
  <si>
    <t>Silicon</t>
  </si>
  <si>
    <t>Phosphorus</t>
  </si>
  <si>
    <t>Sulfur</t>
  </si>
  <si>
    <t>Chlorine</t>
  </si>
  <si>
    <t>Argon</t>
  </si>
  <si>
    <t>Potassium</t>
  </si>
  <si>
    <t>Calcium</t>
  </si>
  <si>
    <t>Scandium</t>
  </si>
  <si>
    <t>Titanium</t>
  </si>
  <si>
    <t>Vanadium</t>
  </si>
  <si>
    <t>Chromium</t>
  </si>
  <si>
    <t>Manganese</t>
  </si>
  <si>
    <t>Iron</t>
  </si>
  <si>
    <t>Cobalt</t>
  </si>
  <si>
    <t>Nickel</t>
  </si>
  <si>
    <t>Copper</t>
  </si>
  <si>
    <t>Zinc</t>
  </si>
  <si>
    <t>Gallium</t>
  </si>
  <si>
    <t>Germanium</t>
  </si>
  <si>
    <t>Arsenic</t>
  </si>
  <si>
    <t>Selenium</t>
  </si>
  <si>
    <t>Bromine</t>
  </si>
  <si>
    <t>Krypton</t>
  </si>
  <si>
    <t>Rubidium</t>
  </si>
  <si>
    <t>Strontium</t>
  </si>
  <si>
    <t>Yttrium</t>
  </si>
  <si>
    <t>Zirconium</t>
  </si>
  <si>
    <t>Niobium</t>
  </si>
  <si>
    <t>Molybdenum</t>
  </si>
  <si>
    <t>Technetium</t>
  </si>
  <si>
    <t>Ruthenium</t>
  </si>
  <si>
    <t>Rhodium</t>
  </si>
  <si>
    <t>Palladium</t>
  </si>
  <si>
    <t>Silver</t>
  </si>
  <si>
    <t>Cadmium</t>
  </si>
  <si>
    <t>Indium</t>
  </si>
  <si>
    <t>Tin</t>
  </si>
  <si>
    <t>Antimony</t>
  </si>
  <si>
    <t>Tellurium</t>
  </si>
  <si>
    <t>Iodine</t>
  </si>
  <si>
    <t>Xenon</t>
  </si>
  <si>
    <t>Cesium</t>
  </si>
  <si>
    <t>Barium</t>
  </si>
  <si>
    <t>Lanthanum</t>
  </si>
  <si>
    <t>Cerium</t>
  </si>
  <si>
    <t>Praseodymium</t>
  </si>
  <si>
    <t>Neodymium</t>
  </si>
  <si>
    <t>Promethium</t>
  </si>
  <si>
    <t>Samarium</t>
  </si>
  <si>
    <t>Europium</t>
  </si>
  <si>
    <t>Gadolinium</t>
  </si>
  <si>
    <t>Terbium</t>
  </si>
  <si>
    <t>Dysprosium</t>
  </si>
  <si>
    <t>Holmium</t>
  </si>
  <si>
    <t>Erbium</t>
  </si>
  <si>
    <t>Thulium</t>
  </si>
  <si>
    <t>Ytterbium</t>
  </si>
  <si>
    <t>Lutetium</t>
  </si>
  <si>
    <t>Hafnium</t>
  </si>
  <si>
    <t>Tantalum</t>
  </si>
  <si>
    <t>Tungsten</t>
  </si>
  <si>
    <t>Rhenium</t>
  </si>
  <si>
    <t>Osmium</t>
  </si>
  <si>
    <t>Iridium</t>
  </si>
  <si>
    <t>Platinum</t>
  </si>
  <si>
    <t>Gold</t>
  </si>
  <si>
    <t>Mercury</t>
  </si>
  <si>
    <t>Thallium</t>
  </si>
  <si>
    <t>Lead</t>
  </si>
  <si>
    <t>Bismuth</t>
  </si>
  <si>
    <t>Radon</t>
  </si>
  <si>
    <t>Thorium</t>
  </si>
  <si>
    <t>Protactinium</t>
  </si>
  <si>
    <t>Uranium</t>
  </si>
  <si>
    <t>(Hammond [CRC])</t>
  </si>
  <si>
    <t>Deuterium</t>
  </si>
  <si>
    <t>Mean Rho</t>
  </si>
  <si>
    <t>Natural Vol</t>
  </si>
  <si>
    <t>Atomic Number</t>
  </si>
  <si>
    <t>average dist.</t>
  </si>
  <si>
    <t>Angstroms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</si>
</sst>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/>
    </xf>
    <xf numFmtId="164" fontId="0" fillId="3" borderId="0" xfId="0" applyNumberForma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0" fillId="3" borderId="5" xfId="0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35"/>
  <sheetViews>
    <sheetView showGridLines="0" tabSelected="1" zoomScale="75" zoomScaleNormal="75" workbookViewId="0" topLeftCell="A1">
      <selection activeCell="D1" sqref="D1"/>
    </sheetView>
  </sheetViews>
  <sheetFormatPr defaultColWidth="5.28125" defaultRowHeight="12.75"/>
  <sheetData>
    <row r="1" ht="12.75">
      <c r="D1" s="3" t="s">
        <v>89</v>
      </c>
    </row>
    <row r="2" spans="2:17" ht="12.75">
      <c r="B2" t="s">
        <v>93</v>
      </c>
      <c r="D2" t="s">
        <v>81</v>
      </c>
      <c r="G2" t="s">
        <v>85</v>
      </c>
      <c r="I2" t="s">
        <v>86</v>
      </c>
      <c r="K2" t="s">
        <v>87</v>
      </c>
      <c r="M2" t="s">
        <v>82</v>
      </c>
      <c r="O2" t="s">
        <v>83</v>
      </c>
      <c r="Q2" t="s">
        <v>84</v>
      </c>
    </row>
    <row r="3" spans="2:17" ht="12.75">
      <c r="B3" s="26">
        <f>'nbcu data'!C9*'nbcu data'!D9*'nbcu data'!E9*SQRT(1+2*COS(RADIANS('nbcu data'!F9))*COS(RADIANS('nbcu data'!G9))*COS(RADIANS('nbcu data'!H9))-COS(RADIANS('nbcu data'!F9))^2-COS(RADIANS('nbcu data'!G9))^2-COS(RADIANS('nbcu data'!H9))^2)</f>
        <v>0</v>
      </c>
      <c r="C3" s="26"/>
      <c r="D3" s="26" t="e">
        <f>'nbcu data'!D15/B3/0.6022</f>
        <v>#DIV/0!</v>
      </c>
      <c r="E3" s="26"/>
      <c r="F3" s="28"/>
      <c r="G3" s="29"/>
      <c r="H3" s="28"/>
      <c r="I3" s="29"/>
      <c r="J3" s="28"/>
      <c r="K3" s="29"/>
      <c r="L3" s="28"/>
      <c r="M3" s="29"/>
      <c r="N3" s="28"/>
      <c r="O3" s="29"/>
      <c r="P3" s="28"/>
      <c r="Q3" s="29"/>
    </row>
    <row r="4" spans="2:14" ht="12.75">
      <c r="B4" s="28"/>
      <c r="C4" s="29"/>
      <c r="D4" s="26" t="e">
        <f>'nbcu data'!D15/B4/0.6022</f>
        <v>#DIV/0!</v>
      </c>
      <c r="E4" s="26"/>
      <c r="F4" s="26">
        <f>B4^(1/3)</f>
        <v>0</v>
      </c>
      <c r="G4" s="26"/>
      <c r="H4" s="3" t="s">
        <v>92</v>
      </c>
      <c r="L4" t="s">
        <v>80</v>
      </c>
      <c r="N4">
        <f>NOT(AND(ISBLANK(F3),ISBLANK(H3),ISBLANK(J3),ISBLANK(L3),ISBLANK(N3),ISBLANK(P3)))+2*NOT(ISBLANK(B4))+4*NOT(ISBLANK(D5))</f>
        <v>0</v>
      </c>
    </row>
    <row r="5" spans="2:8" ht="12.75">
      <c r="B5" s="26" t="e">
        <f>'nbcu data'!D15/D5/0.6022</f>
        <v>#DIV/0!</v>
      </c>
      <c r="C5" s="26"/>
      <c r="D5" s="28"/>
      <c r="E5" s="29"/>
      <c r="F5" s="26" t="e">
        <f>B5^(1/3)</f>
        <v>#DIV/0!</v>
      </c>
      <c r="G5" s="26"/>
      <c r="H5" s="3" t="s">
        <v>92</v>
      </c>
    </row>
    <row r="7" spans="3:16" ht="13.5" thickBot="1">
      <c r="C7" s="3" t="s">
        <v>91</v>
      </c>
      <c r="H7" s="30" t="s">
        <v>138</v>
      </c>
      <c r="I7" s="30"/>
      <c r="J7" s="30"/>
      <c r="K7" s="31"/>
      <c r="L7" s="22" t="s">
        <v>140</v>
      </c>
      <c r="M7" s="30" t="s">
        <v>139</v>
      </c>
      <c r="N7" s="30"/>
      <c r="O7" s="30"/>
      <c r="P7" s="31"/>
    </row>
    <row r="8" spans="3:16" ht="12.75" customHeight="1" thickTop="1">
      <c r="C8" t="s">
        <v>78</v>
      </c>
      <c r="E8" t="s">
        <v>79</v>
      </c>
      <c r="H8" s="32" t="s">
        <v>141</v>
      </c>
      <c r="I8" s="26"/>
      <c r="J8" s="26"/>
      <c r="K8" s="26"/>
      <c r="L8" s="26"/>
      <c r="M8" s="26"/>
      <c r="N8" s="26"/>
      <c r="O8" s="26"/>
      <c r="P8" s="26"/>
    </row>
    <row r="9" spans="2:17" ht="12.75" customHeight="1">
      <c r="B9" t="s">
        <v>77</v>
      </c>
      <c r="C9" s="27" t="e">
        <f>16*PI()*0.00002818*'nbcu data'!C15/C13</f>
        <v>#DIV/0!</v>
      </c>
      <c r="D9" s="26"/>
      <c r="E9" s="27" t="e">
        <f>16*PI()*0.0001*'nbcu data'!E15/C13</f>
        <v>#DIV/0!</v>
      </c>
      <c r="F9" s="26"/>
      <c r="H9" s="26"/>
      <c r="I9" s="26"/>
      <c r="J9" s="26"/>
      <c r="K9" s="26"/>
      <c r="L9" s="26"/>
      <c r="M9" s="26"/>
      <c r="N9" s="26"/>
      <c r="O9" s="26"/>
      <c r="P9" s="26"/>
      <c r="Q9" s="24"/>
    </row>
    <row r="10" spans="2:17" ht="12.75">
      <c r="B10" t="s">
        <v>76</v>
      </c>
      <c r="C10" s="27" t="e">
        <f>'nbcu data'!H15/C13/60220000</f>
        <v>#DIV/0!</v>
      </c>
      <c r="D10" s="26"/>
      <c r="E10" s="27" t="e">
        <f>'nbcu data'!G15/C13*4.75/1.08*0.00000001</f>
        <v>#DIV/0!</v>
      </c>
      <c r="F10" s="26"/>
      <c r="G10" s="24"/>
      <c r="H10" s="26"/>
      <c r="I10" s="26"/>
      <c r="J10" s="26"/>
      <c r="K10" s="26"/>
      <c r="L10" s="26"/>
      <c r="M10" s="26"/>
      <c r="N10" s="26"/>
      <c r="O10" s="26"/>
      <c r="P10" s="26"/>
      <c r="Q10" s="24"/>
    </row>
    <row r="11" spans="3:16" ht="13.5" thickBot="1">
      <c r="C11" s="35">
        <f>IF(OR(N4,ISERROR(E13)),"","Warning: CellV and Density are calculated heuristically! Please use orange cells in one of rows 3, 4 or 5.")</f>
      </c>
      <c r="H11" s="23"/>
      <c r="I11" s="23"/>
      <c r="J11" s="23"/>
      <c r="K11" s="23"/>
      <c r="L11" s="23"/>
      <c r="M11" s="23"/>
      <c r="N11" s="23"/>
      <c r="O11" s="23"/>
      <c r="P11" s="23"/>
    </row>
    <row r="12" spans="2:19" ht="12.75">
      <c r="B12" s="14" t="s">
        <v>11</v>
      </c>
      <c r="C12" t="s">
        <v>75</v>
      </c>
      <c r="E12" t="s">
        <v>81</v>
      </c>
      <c r="G12" t="s">
        <v>67</v>
      </c>
      <c r="I12" t="s">
        <v>68</v>
      </c>
      <c r="K12" t="s">
        <v>69</v>
      </c>
      <c r="M12" t="s">
        <v>71</v>
      </c>
      <c r="O12" t="s">
        <v>70</v>
      </c>
      <c r="Q12" t="s">
        <v>72</v>
      </c>
      <c r="S12" s="18" t="s">
        <v>96</v>
      </c>
    </row>
    <row r="13" spans="2:19" ht="13.5" thickBot="1">
      <c r="B13" s="20"/>
      <c r="C13" s="34" t="e">
        <f>CHOOSE(N4+1,'nbcu data'!I15,B3,B4,#N/A,B5)</f>
        <v>#DIV/0!</v>
      </c>
      <c r="D13" s="25"/>
      <c r="E13" s="25" t="e">
        <f>CHOOSE(N4+1,'nbcu data'!J15,D3,D4,#N/A,D5)</f>
        <v>#DIV/0!</v>
      </c>
      <c r="F13" s="26"/>
      <c r="G13" s="26">
        <f>'nbcu data'!C15</f>
        <v>0</v>
      </c>
      <c r="H13" s="26"/>
      <c r="I13" s="26">
        <f>'nbcu data'!D15</f>
        <v>0</v>
      </c>
      <c r="J13" s="26"/>
      <c r="K13" s="26">
        <f>'nbcu data'!E15</f>
        <v>0</v>
      </c>
      <c r="L13" s="26"/>
      <c r="M13" s="26">
        <f>'nbcu data'!F15</f>
        <v>0</v>
      </c>
      <c r="N13" s="26"/>
      <c r="O13" s="26">
        <f>'nbcu data'!G15</f>
        <v>0</v>
      </c>
      <c r="P13" s="26"/>
      <c r="Q13" s="26">
        <f>'nbcu data'!H15</f>
        <v>0</v>
      </c>
      <c r="R13" s="26"/>
      <c r="S13" s="20"/>
    </row>
    <row r="14" ht="12.75">
      <c r="B14" s="14" t="s">
        <v>12</v>
      </c>
    </row>
    <row r="15" spans="2:5" ht="13.5" thickBot="1">
      <c r="B15" s="20"/>
      <c r="E15" s="3" t="s">
        <v>90</v>
      </c>
    </row>
    <row r="16" spans="2:19" ht="12.75">
      <c r="B16" s="14" t="s">
        <v>97</v>
      </c>
      <c r="C16" s="15" t="s">
        <v>98</v>
      </c>
      <c r="E16" t="s">
        <v>136</v>
      </c>
      <c r="N16" s="17" t="s">
        <v>59</v>
      </c>
      <c r="O16" s="17" t="s">
        <v>13</v>
      </c>
      <c r="P16" s="17" t="s">
        <v>14</v>
      </c>
      <c r="Q16" s="17" t="s">
        <v>15</v>
      </c>
      <c r="R16" s="17" t="s">
        <v>16</v>
      </c>
      <c r="S16" s="18" t="s">
        <v>99</v>
      </c>
    </row>
    <row r="17" spans="2:19" ht="13.5" thickBot="1">
      <c r="B17" s="20"/>
      <c r="C17" s="20"/>
      <c r="E17" s="28"/>
      <c r="F17" s="33"/>
      <c r="N17" s="20"/>
      <c r="O17" s="20"/>
      <c r="P17" s="20"/>
      <c r="Q17" s="20"/>
      <c r="R17" s="20"/>
      <c r="S17" s="20"/>
    </row>
    <row r="18" spans="2:19" ht="12.75">
      <c r="B18" s="14" t="s">
        <v>17</v>
      </c>
      <c r="C18" s="15" t="s">
        <v>18</v>
      </c>
      <c r="N18" s="17" t="s">
        <v>19</v>
      </c>
      <c r="O18" s="17" t="s">
        <v>20</v>
      </c>
      <c r="P18" s="17" t="s">
        <v>21</v>
      </c>
      <c r="Q18" s="17" t="s">
        <v>22</v>
      </c>
      <c r="R18" s="17" t="s">
        <v>23</v>
      </c>
      <c r="S18" s="18" t="s">
        <v>100</v>
      </c>
    </row>
    <row r="19" spans="2:19" ht="13.5" thickBot="1"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0"/>
      <c r="P19" s="20"/>
      <c r="Q19" s="20"/>
      <c r="R19" s="20"/>
      <c r="S19" s="20"/>
    </row>
    <row r="20" spans="2:19" ht="12.75">
      <c r="B20" s="14" t="s">
        <v>101</v>
      </c>
      <c r="C20" s="15" t="s">
        <v>95</v>
      </c>
      <c r="D20" s="16" t="s">
        <v>102</v>
      </c>
      <c r="E20" s="16" t="s">
        <v>24</v>
      </c>
      <c r="F20" s="16" t="s">
        <v>25</v>
      </c>
      <c r="G20" s="16" t="s">
        <v>26</v>
      </c>
      <c r="H20" s="16" t="s">
        <v>27</v>
      </c>
      <c r="I20" s="16" t="s">
        <v>28</v>
      </c>
      <c r="J20" s="16" t="s">
        <v>29</v>
      </c>
      <c r="K20" s="16" t="s">
        <v>30</v>
      </c>
      <c r="L20" s="16" t="s">
        <v>3</v>
      </c>
      <c r="M20" s="16" t="s">
        <v>33</v>
      </c>
      <c r="N20" s="17" t="s">
        <v>34</v>
      </c>
      <c r="O20" s="17" t="s">
        <v>35</v>
      </c>
      <c r="P20" s="17" t="s">
        <v>38</v>
      </c>
      <c r="Q20" s="17" t="s">
        <v>103</v>
      </c>
      <c r="R20" s="17" t="s">
        <v>39</v>
      </c>
      <c r="S20" s="18" t="s">
        <v>104</v>
      </c>
    </row>
    <row r="21" spans="2:19" ht="13.5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1:15" ht="12.75">
      <c r="K22" s="16" t="s">
        <v>31</v>
      </c>
      <c r="O22" s="17" t="s">
        <v>36</v>
      </c>
    </row>
    <row r="23" spans="11:15" ht="13.5" thickBot="1">
      <c r="K23" s="20"/>
      <c r="O23" s="20"/>
    </row>
    <row r="24" spans="11:15" ht="12.75">
      <c r="K24" s="16" t="s">
        <v>32</v>
      </c>
      <c r="O24" s="17" t="s">
        <v>37</v>
      </c>
    </row>
    <row r="25" spans="11:15" ht="13.5" thickBot="1">
      <c r="K25" s="20"/>
      <c r="O25" s="20"/>
    </row>
    <row r="26" spans="2:19" ht="12.75">
      <c r="B26" s="14" t="s">
        <v>105</v>
      </c>
      <c r="C26" s="15" t="s">
        <v>40</v>
      </c>
      <c r="D26" s="16" t="s">
        <v>41</v>
      </c>
      <c r="E26" s="16" t="s">
        <v>106</v>
      </c>
      <c r="F26" s="16" t="s">
        <v>42</v>
      </c>
      <c r="G26" s="16" t="s">
        <v>107</v>
      </c>
      <c r="H26" s="16" t="s">
        <v>108</v>
      </c>
      <c r="I26" s="16" t="s">
        <v>58</v>
      </c>
      <c r="J26" s="16" t="s">
        <v>43</v>
      </c>
      <c r="K26" s="16" t="s">
        <v>44</v>
      </c>
      <c r="L26" s="16" t="s">
        <v>45</v>
      </c>
      <c r="M26" s="16" t="s">
        <v>46</v>
      </c>
      <c r="N26" s="17" t="s">
        <v>47</v>
      </c>
      <c r="O26" s="17" t="s">
        <v>48</v>
      </c>
      <c r="P26" s="17" t="s">
        <v>109</v>
      </c>
      <c r="Q26" s="17" t="s">
        <v>110</v>
      </c>
      <c r="R26" s="17" t="s">
        <v>111</v>
      </c>
      <c r="S26" s="18" t="s">
        <v>112</v>
      </c>
    </row>
    <row r="27" spans="2:19" ht="13.5" thickBo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2:16" ht="12.75">
      <c r="B28" s="14" t="s">
        <v>49</v>
      </c>
      <c r="C28" s="15" t="s">
        <v>50</v>
      </c>
      <c r="D28" s="16" t="s">
        <v>94</v>
      </c>
      <c r="E28" s="16" t="s">
        <v>52</v>
      </c>
      <c r="F28" s="16" t="s">
        <v>53</v>
      </c>
      <c r="G28" s="16" t="s">
        <v>125</v>
      </c>
      <c r="H28" s="16" t="s">
        <v>126</v>
      </c>
      <c r="I28" s="16" t="s">
        <v>127</v>
      </c>
      <c r="J28" s="16" t="s">
        <v>56</v>
      </c>
      <c r="K28" s="16" t="s">
        <v>54</v>
      </c>
      <c r="L28" s="16" t="s">
        <v>55</v>
      </c>
      <c r="M28" s="16" t="s">
        <v>128</v>
      </c>
      <c r="N28" s="17" t="s">
        <v>129</v>
      </c>
      <c r="O28" s="17" t="s">
        <v>130</v>
      </c>
      <c r="P28" s="17" t="s">
        <v>131</v>
      </c>
    </row>
    <row r="29" spans="2:16" ht="13.5" thickBo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ht="12.75">
      <c r="C30" s="15" t="s">
        <v>132</v>
      </c>
    </row>
    <row r="31" ht="13.5" thickBot="1">
      <c r="C31" s="20"/>
    </row>
    <row r="32" spans="4:17" ht="12.75">
      <c r="D32" s="19" t="s">
        <v>113</v>
      </c>
      <c r="E32" s="19" t="s">
        <v>114</v>
      </c>
      <c r="F32" s="19" t="s">
        <v>115</v>
      </c>
      <c r="G32" s="19" t="s">
        <v>57</v>
      </c>
      <c r="H32" s="19" t="s">
        <v>116</v>
      </c>
      <c r="I32" s="19" t="s">
        <v>117</v>
      </c>
      <c r="J32" s="19" t="s">
        <v>51</v>
      </c>
      <c r="K32" s="19" t="s">
        <v>118</v>
      </c>
      <c r="L32" s="19" t="s">
        <v>119</v>
      </c>
      <c r="M32" s="19" t="s">
        <v>120</v>
      </c>
      <c r="N32" s="19" t="s">
        <v>121</v>
      </c>
      <c r="O32" s="19" t="s">
        <v>122</v>
      </c>
      <c r="P32" s="19" t="s">
        <v>123</v>
      </c>
      <c r="Q32" s="19" t="s">
        <v>124</v>
      </c>
    </row>
    <row r="33" spans="4:17" ht="13.5" thickBot="1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4:6" ht="12.75">
      <c r="D34" s="19" t="s">
        <v>133</v>
      </c>
      <c r="E34" s="19" t="s">
        <v>134</v>
      </c>
      <c r="F34" s="19" t="s">
        <v>135</v>
      </c>
    </row>
    <row r="35" spans="4:6" ht="13.5" thickBot="1">
      <c r="D35" s="20"/>
      <c r="E35" s="20"/>
      <c r="F35" s="20"/>
    </row>
  </sheetData>
  <sheetProtection sheet="1" objects="1" scenarios="1"/>
  <mergeCells count="30">
    <mergeCell ref="H8:P10"/>
    <mergeCell ref="M7:P7"/>
    <mergeCell ref="H7:K7"/>
    <mergeCell ref="E17:F17"/>
    <mergeCell ref="E9:F9"/>
    <mergeCell ref="E10:F10"/>
    <mergeCell ref="Q13:R13"/>
    <mergeCell ref="G13:H13"/>
    <mergeCell ref="I13:J13"/>
    <mergeCell ref="K13:L13"/>
    <mergeCell ref="M13:N13"/>
    <mergeCell ref="O13:P13"/>
    <mergeCell ref="J3:K3"/>
    <mergeCell ref="L3:M3"/>
    <mergeCell ref="N3:O3"/>
    <mergeCell ref="P3:Q3"/>
    <mergeCell ref="F5:G5"/>
    <mergeCell ref="F4:G4"/>
    <mergeCell ref="F3:G3"/>
    <mergeCell ref="H3:I3"/>
    <mergeCell ref="B3:C3"/>
    <mergeCell ref="B4:C4"/>
    <mergeCell ref="B5:C5"/>
    <mergeCell ref="D3:E3"/>
    <mergeCell ref="D4:E4"/>
    <mergeCell ref="D5:E5"/>
    <mergeCell ref="C13:D13"/>
    <mergeCell ref="E13:F13"/>
    <mergeCell ref="C9:D9"/>
    <mergeCell ref="C10:D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5"/>
  <sheetViews>
    <sheetView workbookViewId="0" topLeftCell="A1">
      <selection activeCell="A1" sqref="A1"/>
    </sheetView>
  </sheetViews>
  <sheetFormatPr defaultColWidth="9.140625" defaultRowHeight="12.75"/>
  <cols>
    <col min="2" max="11" width="12.28125" style="0" customWidth="1"/>
    <col min="12" max="12" width="13.57421875" style="0" bestFit="1" customWidth="1"/>
  </cols>
  <sheetData>
    <row r="1" ht="12.75">
      <c r="B1" s="3" t="s">
        <v>91</v>
      </c>
    </row>
    <row r="2" spans="2:3" ht="12.75">
      <c r="B2" t="s">
        <v>78</v>
      </c>
      <c r="C2" t="s">
        <v>79</v>
      </c>
    </row>
    <row r="3" spans="1:8" ht="12.75">
      <c r="A3" t="s">
        <v>77</v>
      </c>
      <c r="B3" s="5" t="e">
        <f>16*PI()*0.00002818*C15/A15</f>
        <v>#DIV/0!</v>
      </c>
      <c r="C3" s="5" t="e">
        <f>16*PI()*0.0001*E15/A15</f>
        <v>#DIV/0!</v>
      </c>
      <c r="F3" s="7"/>
      <c r="G3" s="7"/>
      <c r="H3" s="7"/>
    </row>
    <row r="4" spans="1:8" ht="12.75">
      <c r="A4" t="s">
        <v>76</v>
      </c>
      <c r="B4" s="5" t="e">
        <f>H15/A15/60220000</f>
        <v>#DIV/0!</v>
      </c>
      <c r="C4" s="5" t="e">
        <f>G15/A15*4.75/1.08*0.00000001</f>
        <v>#DIV/0!</v>
      </c>
      <c r="F4" s="7"/>
      <c r="G4" s="7"/>
      <c r="H4" s="7"/>
    </row>
    <row r="5" ht="12.75">
      <c r="F5" s="8"/>
    </row>
    <row r="7" ht="12.75">
      <c r="B7" s="3" t="s">
        <v>89</v>
      </c>
    </row>
    <row r="8" spans="1:8" ht="12.75">
      <c r="A8" t="s">
        <v>93</v>
      </c>
      <c r="B8" t="s">
        <v>81</v>
      </c>
      <c r="C8" t="s">
        <v>85</v>
      </c>
      <c r="D8" t="s">
        <v>86</v>
      </c>
      <c r="E8" t="s">
        <v>87</v>
      </c>
      <c r="F8" t="s">
        <v>82</v>
      </c>
      <c r="G8" t="s">
        <v>83</v>
      </c>
      <c r="H8" t="s">
        <v>84</v>
      </c>
    </row>
    <row r="9" spans="1:8" ht="12.75">
      <c r="A9">
        <f>C9*D9*E9*SQRT(1+2*COS(PI()/180*F9)*COS(PI()/180*G9)*COS(PI()/180*H9)-COS(PI()/180*F9)^2-COS(PI()/180*G9)^2-COS(PI()/180*H9)^2)</f>
        <v>0</v>
      </c>
      <c r="B9" t="e">
        <f>D15/A9/0.6022</f>
        <v>#DIV/0!</v>
      </c>
      <c r="C9" s="1">
        <f>nbcu!F3</f>
        <v>0</v>
      </c>
      <c r="D9" s="1">
        <f>IF(nbcu!H3,nbcu!H3,nbcu!F3)</f>
        <v>0</v>
      </c>
      <c r="E9" s="1">
        <f>IF(nbcu!J3,nbcu!J3,nbcu!F3)</f>
        <v>0</v>
      </c>
      <c r="F9" s="1">
        <f>IF(nbcu!L3,nbcu!L3,90)</f>
        <v>90</v>
      </c>
      <c r="G9" s="1">
        <f>IF(nbcu!N3,nbcu!N3,90)</f>
        <v>90</v>
      </c>
      <c r="H9" s="1">
        <f>IF(nbcu!P3,nbcu!P3,90)</f>
        <v>90</v>
      </c>
    </row>
    <row r="10" spans="1:7" ht="12.75">
      <c r="A10" s="1"/>
      <c r="B10" t="e">
        <f>D15/A10/0.6022</f>
        <v>#DIV/0!</v>
      </c>
      <c r="C10">
        <f>A10^(1/3)</f>
        <v>0</v>
      </c>
      <c r="D10" s="3" t="s">
        <v>92</v>
      </c>
      <c r="F10" t="s">
        <v>80</v>
      </c>
      <c r="G10">
        <f>NOT(AND(ISBLANK(C9),ISBLANK(D9),ISBLANK(E9),ISBLANK(F9),ISBLANK(G9),ISBLANK(H9)))+2*NOT(ISBLANK(A10))+4*NOT(ISBLANK(B11))</f>
        <v>1</v>
      </c>
    </row>
    <row r="11" spans="1:4" ht="12.75">
      <c r="A11" t="e">
        <f>D15/B11/0.6022</f>
        <v>#DIV/0!</v>
      </c>
      <c r="B11" s="1"/>
      <c r="C11" t="e">
        <f>A11^(1/3)</f>
        <v>#DIV/0!</v>
      </c>
      <c r="D11" s="3" t="s">
        <v>92</v>
      </c>
    </row>
    <row r="14" spans="1:10" ht="12.75">
      <c r="A14" t="s">
        <v>75</v>
      </c>
      <c r="B14" t="s">
        <v>81</v>
      </c>
      <c r="C14" t="s">
        <v>67</v>
      </c>
      <c r="D14" t="s">
        <v>68</v>
      </c>
      <c r="E14" t="s">
        <v>69</v>
      </c>
      <c r="F14" t="s">
        <v>71</v>
      </c>
      <c r="G14" t="s">
        <v>70</v>
      </c>
      <c r="H14" t="s">
        <v>72</v>
      </c>
      <c r="I14" t="s">
        <v>234</v>
      </c>
      <c r="J14" t="s">
        <v>233</v>
      </c>
    </row>
    <row r="15" spans="1:10" ht="12.75">
      <c r="A15" s="4">
        <f>CHOOSE(G10,A9,A10,#N/A,A11)</f>
        <v>0</v>
      </c>
      <c r="B15" s="4" t="e">
        <f>CHOOSE(G10,B9,B10,#N/A,B11)</f>
        <v>#DIV/0!</v>
      </c>
      <c r="C15">
        <f>SUMPRODUCT($A$20:$A$111,C20:C111)*B17</f>
        <v>0</v>
      </c>
      <c r="D15">
        <f>SUMPRODUCT($A$20:$A$111,D20:D111)*B17</f>
        <v>0</v>
      </c>
      <c r="E15">
        <f>SUMPRODUCT($A$20:$A$111,E20:E111)*B17</f>
        <v>0</v>
      </c>
      <c r="F15">
        <f>SUMPRODUCT($A$20:$A$111,F20:F111)*B17</f>
        <v>0</v>
      </c>
      <c r="G15">
        <f>SUMPRODUCT($A$20:$A$111,G20:G111)*B17</f>
        <v>0</v>
      </c>
      <c r="H15">
        <f>SUMPRODUCT($A$20:$A$111,H20:H111,D20:D111)*B17</f>
        <v>0</v>
      </c>
      <c r="I15" t="e">
        <f>SUMPRODUCT(A20:A111,J20:J111)^3/SUM(A20:A111)^2*B17</f>
        <v>#DIV/0!</v>
      </c>
      <c r="J15" t="e">
        <f>D15/I15/0.6022</f>
        <v>#DIV/0!</v>
      </c>
    </row>
    <row r="17" spans="1:2" ht="12.75">
      <c r="A17" t="s">
        <v>137</v>
      </c>
      <c r="B17" s="1">
        <f>IF(nbcu!E17,nbcu!E17,1)</f>
        <v>1</v>
      </c>
    </row>
    <row r="18" spans="2:10" ht="12.75">
      <c r="B18" s="3" t="s">
        <v>90</v>
      </c>
      <c r="F18" t="s">
        <v>8</v>
      </c>
      <c r="G18" t="s">
        <v>2</v>
      </c>
      <c r="H18" t="s">
        <v>74</v>
      </c>
      <c r="I18" t="s">
        <v>142</v>
      </c>
      <c r="J18" t="s">
        <v>236</v>
      </c>
    </row>
    <row r="19" spans="1:11" ht="12.75">
      <c r="A19" t="s">
        <v>73</v>
      </c>
      <c r="B19" t="s">
        <v>4</v>
      </c>
      <c r="C19" t="s">
        <v>5</v>
      </c>
      <c r="D19" t="s">
        <v>6</v>
      </c>
      <c r="E19" t="s">
        <v>7</v>
      </c>
      <c r="F19" s="2" t="s">
        <v>88</v>
      </c>
      <c r="G19" t="s">
        <v>9</v>
      </c>
      <c r="H19" t="s">
        <v>10</v>
      </c>
      <c r="I19" t="s">
        <v>143</v>
      </c>
      <c r="J19" t="s">
        <v>237</v>
      </c>
      <c r="K19" t="s">
        <v>235</v>
      </c>
    </row>
    <row r="20" spans="1:12" ht="12.75">
      <c r="A20" s="1">
        <f>nbcu!B13</f>
        <v>0</v>
      </c>
      <c r="B20" s="10" t="s">
        <v>11</v>
      </c>
      <c r="C20">
        <v>1</v>
      </c>
      <c r="D20">
        <v>1.008</v>
      </c>
      <c r="E20">
        <v>-0.3739</v>
      </c>
      <c r="F20">
        <v>80.26</v>
      </c>
      <c r="G20">
        <v>0.19956000000000002</v>
      </c>
      <c r="H20">
        <v>0.3912</v>
      </c>
      <c r="I20">
        <v>0.074</v>
      </c>
      <c r="J20">
        <f>(D20/I20/0.6022)^(1/3)</f>
        <v>2.82810819593751</v>
      </c>
      <c r="K20">
        <v>1</v>
      </c>
      <c r="L20" s="10" t="s">
        <v>144</v>
      </c>
    </row>
    <row r="21" spans="1:12" ht="12.75">
      <c r="A21" s="1">
        <f>nbcu!B15</f>
        <v>0</v>
      </c>
      <c r="B21" s="10" t="s">
        <v>12</v>
      </c>
      <c r="C21">
        <v>1</v>
      </c>
      <c r="D21">
        <v>2.014</v>
      </c>
      <c r="E21">
        <v>0.667</v>
      </c>
      <c r="F21">
        <v>2.05</v>
      </c>
      <c r="G21">
        <v>0.0005</v>
      </c>
      <c r="H21">
        <v>0.1955</v>
      </c>
      <c r="I21">
        <v>0.148</v>
      </c>
      <c r="J21">
        <f aca="true" t="shared" si="0" ref="J21:J84">(D21/I21/0.6022)^(1/3)</f>
        <v>2.827172665536489</v>
      </c>
      <c r="K21">
        <v>1</v>
      </c>
      <c r="L21" s="10" t="s">
        <v>232</v>
      </c>
    </row>
    <row r="22" spans="1:12" ht="12.75">
      <c r="A22" s="1">
        <f>nbcu!S13</f>
        <v>0</v>
      </c>
      <c r="B22" s="12" t="s">
        <v>96</v>
      </c>
      <c r="C22">
        <v>2</v>
      </c>
      <c r="D22">
        <v>4.003</v>
      </c>
      <c r="E22">
        <v>0.32599999999999996</v>
      </c>
      <c r="F22">
        <v>0</v>
      </c>
      <c r="G22">
        <v>0.004482000000000001</v>
      </c>
      <c r="H22">
        <v>0.05016</v>
      </c>
      <c r="I22">
        <v>0.147</v>
      </c>
      <c r="J22">
        <f t="shared" si="0"/>
        <v>3.5626719522069905</v>
      </c>
      <c r="K22">
        <v>2</v>
      </c>
      <c r="L22" s="12" t="s">
        <v>145</v>
      </c>
    </row>
    <row r="23" spans="1:12" ht="12.75">
      <c r="A23" s="1">
        <f>nbcu!B17</f>
        <v>0</v>
      </c>
      <c r="B23" s="10" t="s">
        <v>97</v>
      </c>
      <c r="C23">
        <v>3</v>
      </c>
      <c r="D23">
        <v>6.941</v>
      </c>
      <c r="E23">
        <v>-0.19</v>
      </c>
      <c r="F23">
        <v>0.92</v>
      </c>
      <c r="G23">
        <v>42.3</v>
      </c>
      <c r="H23">
        <v>0.2592</v>
      </c>
      <c r="I23">
        <v>0.534</v>
      </c>
      <c r="J23">
        <f t="shared" si="0"/>
        <v>2.7842828055638313</v>
      </c>
      <c r="K23">
        <v>3</v>
      </c>
      <c r="L23" s="10" t="s">
        <v>146</v>
      </c>
    </row>
    <row r="24" spans="1:12" ht="12.75">
      <c r="A24" s="1">
        <f>nbcu!C17</f>
        <v>0</v>
      </c>
      <c r="B24" s="9" t="s">
        <v>98</v>
      </c>
      <c r="C24">
        <v>4</v>
      </c>
      <c r="D24">
        <v>9.012</v>
      </c>
      <c r="E24">
        <v>0.779</v>
      </c>
      <c r="F24">
        <v>0.0018</v>
      </c>
      <c r="G24">
        <v>0.00456</v>
      </c>
      <c r="H24">
        <v>0.8154</v>
      </c>
      <c r="I24">
        <v>1.848</v>
      </c>
      <c r="J24">
        <f t="shared" si="0"/>
        <v>2.0081346119943455</v>
      </c>
      <c r="K24">
        <v>4</v>
      </c>
      <c r="L24" s="9" t="s">
        <v>147</v>
      </c>
    </row>
    <row r="25" spans="1:12" ht="12.75">
      <c r="A25" s="1">
        <f>nbcu!N17</f>
        <v>0</v>
      </c>
      <c r="B25" s="11" t="s">
        <v>59</v>
      </c>
      <c r="C25">
        <v>5</v>
      </c>
      <c r="D25">
        <v>10.81</v>
      </c>
      <c r="E25">
        <v>0.53</v>
      </c>
      <c r="F25">
        <v>1.7</v>
      </c>
      <c r="G25">
        <v>460.2</v>
      </c>
      <c r="H25">
        <v>2.198</v>
      </c>
      <c r="I25">
        <v>2.37</v>
      </c>
      <c r="J25">
        <f t="shared" si="0"/>
        <v>1.9638675717103489</v>
      </c>
      <c r="K25">
        <v>5</v>
      </c>
      <c r="L25" s="11" t="s">
        <v>148</v>
      </c>
    </row>
    <row r="26" spans="1:12" ht="12.75">
      <c r="A26" s="1">
        <f>nbcu!O17</f>
        <v>0</v>
      </c>
      <c r="B26" s="11" t="s">
        <v>13</v>
      </c>
      <c r="C26">
        <v>6</v>
      </c>
      <c r="D26">
        <v>12.011</v>
      </c>
      <c r="E26">
        <v>0.6646</v>
      </c>
      <c r="F26">
        <v>0.001</v>
      </c>
      <c r="G26">
        <v>0.0021000000000000003</v>
      </c>
      <c r="H26">
        <v>4.219</v>
      </c>
      <c r="I26">
        <v>2</v>
      </c>
      <c r="J26">
        <f t="shared" si="0"/>
        <v>2.152465206544857</v>
      </c>
      <c r="K26">
        <v>6</v>
      </c>
      <c r="L26" s="11" t="s">
        <v>149</v>
      </c>
    </row>
    <row r="27" spans="1:12" ht="12.75">
      <c r="A27" s="1">
        <f>nbcu!P17</f>
        <v>0</v>
      </c>
      <c r="B27" s="11" t="s">
        <v>14</v>
      </c>
      <c r="C27">
        <v>7</v>
      </c>
      <c r="D27">
        <v>14.01</v>
      </c>
      <c r="E27">
        <v>0.9359999999999999</v>
      </c>
      <c r="F27">
        <v>0.5</v>
      </c>
      <c r="G27">
        <v>1.14</v>
      </c>
      <c r="H27">
        <v>7.142</v>
      </c>
      <c r="I27">
        <v>0.808</v>
      </c>
      <c r="J27">
        <f t="shared" si="0"/>
        <v>3.064987265543956</v>
      </c>
      <c r="K27">
        <v>7</v>
      </c>
      <c r="L27" s="11" t="s">
        <v>150</v>
      </c>
    </row>
    <row r="28" spans="1:12" ht="12.75">
      <c r="A28" s="1">
        <f>nbcu!Q17</f>
        <v>0</v>
      </c>
      <c r="B28" s="11" t="s">
        <v>15</v>
      </c>
      <c r="C28">
        <v>8.05</v>
      </c>
      <c r="D28">
        <v>16</v>
      </c>
      <c r="E28">
        <v>0.5803</v>
      </c>
      <c r="F28">
        <v>0.0008</v>
      </c>
      <c r="G28">
        <v>0.000114</v>
      </c>
      <c r="H28">
        <v>11.03</v>
      </c>
      <c r="I28">
        <v>1.14</v>
      </c>
      <c r="J28">
        <f t="shared" si="0"/>
        <v>2.856437943421771</v>
      </c>
      <c r="K28">
        <v>8</v>
      </c>
      <c r="L28" s="11" t="s">
        <v>151</v>
      </c>
    </row>
    <row r="29" spans="1:12" ht="12.75">
      <c r="A29" s="1">
        <f>nbcu!R17</f>
        <v>0</v>
      </c>
      <c r="B29" s="11" t="s">
        <v>16</v>
      </c>
      <c r="C29">
        <v>9</v>
      </c>
      <c r="D29">
        <v>19</v>
      </c>
      <c r="E29">
        <v>0.5654</v>
      </c>
      <c r="F29">
        <v>0.0008</v>
      </c>
      <c r="G29">
        <v>0.00576</v>
      </c>
      <c r="H29">
        <v>15.95</v>
      </c>
      <c r="I29">
        <v>1.108</v>
      </c>
      <c r="J29">
        <f t="shared" si="0"/>
        <v>3.053685895341466</v>
      </c>
      <c r="K29">
        <v>9</v>
      </c>
      <c r="L29" s="11" t="s">
        <v>152</v>
      </c>
    </row>
    <row r="30" spans="1:12" ht="12.75">
      <c r="A30" s="1">
        <f>nbcu!S17</f>
        <v>0</v>
      </c>
      <c r="B30" s="12" t="s">
        <v>99</v>
      </c>
      <c r="C30">
        <v>10.1</v>
      </c>
      <c r="D30">
        <v>20.179</v>
      </c>
      <c r="E30">
        <v>0.4566</v>
      </c>
      <c r="F30">
        <v>0.008</v>
      </c>
      <c r="G30">
        <v>0.0234</v>
      </c>
      <c r="H30">
        <v>22</v>
      </c>
      <c r="I30">
        <v>1.207</v>
      </c>
      <c r="J30">
        <f t="shared" si="0"/>
        <v>3.027962830293974</v>
      </c>
      <c r="K30">
        <v>10</v>
      </c>
      <c r="L30" s="12" t="s">
        <v>153</v>
      </c>
    </row>
    <row r="31" spans="1:12" ht="12.75">
      <c r="A31" s="1">
        <f>nbcu!B19</f>
        <v>0</v>
      </c>
      <c r="B31" s="10" t="s">
        <v>17</v>
      </c>
      <c r="C31">
        <v>11.1</v>
      </c>
      <c r="D31">
        <v>22.99</v>
      </c>
      <c r="E31">
        <v>0.363</v>
      </c>
      <c r="F31">
        <v>1.62</v>
      </c>
      <c r="G31">
        <v>0.318</v>
      </c>
      <c r="H31">
        <v>30.3</v>
      </c>
      <c r="I31">
        <v>0.971</v>
      </c>
      <c r="J31">
        <f t="shared" si="0"/>
        <v>3.4003712068010206</v>
      </c>
      <c r="K31">
        <v>11</v>
      </c>
      <c r="L31" s="10" t="s">
        <v>154</v>
      </c>
    </row>
    <row r="32" spans="1:12" ht="12.75">
      <c r="A32" s="1">
        <f>nbcu!C19</f>
        <v>0</v>
      </c>
      <c r="B32" s="9" t="s">
        <v>18</v>
      </c>
      <c r="C32">
        <v>12.1</v>
      </c>
      <c r="D32">
        <v>24.305</v>
      </c>
      <c r="E32">
        <v>0.5375</v>
      </c>
      <c r="F32">
        <v>0.08</v>
      </c>
      <c r="G32">
        <v>0.0378</v>
      </c>
      <c r="H32">
        <v>38.6</v>
      </c>
      <c r="I32">
        <v>1.738</v>
      </c>
      <c r="J32">
        <f t="shared" si="0"/>
        <v>2.8529995339098346</v>
      </c>
      <c r="K32">
        <v>12</v>
      </c>
      <c r="L32" s="9" t="s">
        <v>155</v>
      </c>
    </row>
    <row r="33" spans="1:12" ht="12.75">
      <c r="A33" s="1">
        <f>nbcu!N19</f>
        <v>0</v>
      </c>
      <c r="B33" s="11" t="s">
        <v>19</v>
      </c>
      <c r="C33">
        <v>13.2</v>
      </c>
      <c r="D33">
        <v>26.98</v>
      </c>
      <c r="E33">
        <v>0.3449</v>
      </c>
      <c r="F33">
        <v>0.0082</v>
      </c>
      <c r="G33">
        <v>0.13860000000000003</v>
      </c>
      <c r="H33">
        <v>50.23</v>
      </c>
      <c r="I33">
        <v>2.6989</v>
      </c>
      <c r="J33">
        <f t="shared" si="0"/>
        <v>2.5509667637861146</v>
      </c>
      <c r="K33">
        <v>13</v>
      </c>
      <c r="L33" s="11" t="s">
        <v>156</v>
      </c>
    </row>
    <row r="34" spans="1:12" ht="12.75">
      <c r="A34" s="1">
        <f>nbcu!O19</f>
        <v>0</v>
      </c>
      <c r="B34" s="11" t="s">
        <v>20</v>
      </c>
      <c r="C34">
        <v>14.2</v>
      </c>
      <c r="D34">
        <v>28.09</v>
      </c>
      <c r="E34">
        <v>0.41491</v>
      </c>
      <c r="F34">
        <v>0.004</v>
      </c>
      <c r="G34">
        <v>0.10260000000000002</v>
      </c>
      <c r="H34">
        <v>65.32</v>
      </c>
      <c r="I34">
        <v>2.33</v>
      </c>
      <c r="J34">
        <f t="shared" si="0"/>
        <v>2.7153033515111167</v>
      </c>
      <c r="K34">
        <v>14</v>
      </c>
      <c r="L34" s="11" t="s">
        <v>157</v>
      </c>
    </row>
    <row r="35" spans="1:12" ht="12.75">
      <c r="A35" s="1">
        <f>nbcu!P19</f>
        <v>0</v>
      </c>
      <c r="B35" s="11" t="s">
        <v>21</v>
      </c>
      <c r="C35">
        <v>15.2</v>
      </c>
      <c r="D35">
        <v>30.97</v>
      </c>
      <c r="E35">
        <v>0.513</v>
      </c>
      <c r="F35">
        <v>0.005</v>
      </c>
      <c r="G35">
        <v>0.1032</v>
      </c>
      <c r="H35">
        <v>77.28</v>
      </c>
      <c r="I35">
        <v>2.7</v>
      </c>
      <c r="J35">
        <f t="shared" si="0"/>
        <v>2.670620817502633</v>
      </c>
      <c r="K35">
        <v>15</v>
      </c>
      <c r="L35" s="11" t="s">
        <v>158</v>
      </c>
    </row>
    <row r="36" spans="1:12" ht="12.75">
      <c r="A36" s="1">
        <f>nbcu!Q19</f>
        <v>0</v>
      </c>
      <c r="B36" s="11" t="s">
        <v>22</v>
      </c>
      <c r="C36">
        <v>16.3</v>
      </c>
      <c r="D36">
        <v>32.06</v>
      </c>
      <c r="E36">
        <v>0.2847</v>
      </c>
      <c r="F36">
        <v>0.007</v>
      </c>
      <c r="G36">
        <v>0.318</v>
      </c>
      <c r="H36">
        <v>92.53</v>
      </c>
      <c r="I36">
        <v>2</v>
      </c>
      <c r="J36">
        <f t="shared" si="0"/>
        <v>2.9858243608871713</v>
      </c>
      <c r="K36">
        <v>16</v>
      </c>
      <c r="L36" s="11" t="s">
        <v>159</v>
      </c>
    </row>
    <row r="37" spans="1:12" ht="12.75">
      <c r="A37" s="1">
        <f>nbcu!R19</f>
        <v>0</v>
      </c>
      <c r="B37" s="11" t="s">
        <v>23</v>
      </c>
      <c r="C37">
        <v>17.3</v>
      </c>
      <c r="D37">
        <v>35.45</v>
      </c>
      <c r="E37">
        <v>0.9577</v>
      </c>
      <c r="F37">
        <v>5.3</v>
      </c>
      <c r="G37">
        <v>20.1</v>
      </c>
      <c r="H37">
        <v>109.2</v>
      </c>
      <c r="I37">
        <v>1.56</v>
      </c>
      <c r="J37">
        <f t="shared" si="0"/>
        <v>3.354158876535837</v>
      </c>
      <c r="K37">
        <v>17</v>
      </c>
      <c r="L37" s="11" t="s">
        <v>160</v>
      </c>
    </row>
    <row r="38" spans="1:12" ht="12.75">
      <c r="A38" s="1">
        <f>nbcu!S19</f>
        <v>0</v>
      </c>
      <c r="B38" s="12" t="s">
        <v>100</v>
      </c>
      <c r="C38">
        <v>18.4</v>
      </c>
      <c r="D38">
        <v>39.948</v>
      </c>
      <c r="E38">
        <v>0.19090000000000001</v>
      </c>
      <c r="F38">
        <v>0.225</v>
      </c>
      <c r="G38">
        <v>0.405</v>
      </c>
      <c r="H38">
        <v>116.7</v>
      </c>
      <c r="I38">
        <v>1.402</v>
      </c>
      <c r="J38">
        <f t="shared" si="0"/>
        <v>3.616891038061163</v>
      </c>
      <c r="K38">
        <v>18</v>
      </c>
      <c r="L38" s="12" t="s">
        <v>161</v>
      </c>
    </row>
    <row r="39" spans="1:12" ht="12.75">
      <c r="A39" s="1">
        <f>nbcu!B21</f>
        <v>0</v>
      </c>
      <c r="B39" s="10" t="s">
        <v>101</v>
      </c>
      <c r="C39">
        <v>19.4</v>
      </c>
      <c r="D39">
        <v>39.098</v>
      </c>
      <c r="E39">
        <v>0.367</v>
      </c>
      <c r="F39">
        <v>0.27</v>
      </c>
      <c r="G39">
        <v>1.26</v>
      </c>
      <c r="H39">
        <v>146.1</v>
      </c>
      <c r="I39">
        <v>0.862</v>
      </c>
      <c r="J39">
        <f t="shared" si="0"/>
        <v>4.223140287835852</v>
      </c>
      <c r="K39">
        <v>19</v>
      </c>
      <c r="L39" s="10" t="s">
        <v>162</v>
      </c>
    </row>
    <row r="40" spans="1:12" ht="12.75">
      <c r="A40" s="1">
        <f>nbcu!C21</f>
        <v>0</v>
      </c>
      <c r="B40" s="9" t="s">
        <v>95</v>
      </c>
      <c r="C40">
        <v>20.3</v>
      </c>
      <c r="D40">
        <v>40.08</v>
      </c>
      <c r="E40">
        <v>0.47</v>
      </c>
      <c r="F40">
        <v>0.05</v>
      </c>
      <c r="G40">
        <v>0.258</v>
      </c>
      <c r="H40">
        <v>171.8</v>
      </c>
      <c r="I40">
        <v>1.55</v>
      </c>
      <c r="J40">
        <f t="shared" si="0"/>
        <v>3.501749600997672</v>
      </c>
      <c r="K40">
        <v>20</v>
      </c>
      <c r="L40" s="9" t="s">
        <v>163</v>
      </c>
    </row>
    <row r="41" spans="1:12" ht="12.75">
      <c r="A41" s="1">
        <f>nbcu!D21</f>
        <v>0</v>
      </c>
      <c r="B41" s="4" t="s">
        <v>102</v>
      </c>
      <c r="C41">
        <v>21.3</v>
      </c>
      <c r="D41">
        <v>44.956</v>
      </c>
      <c r="E41">
        <v>1.2289999999999999</v>
      </c>
      <c r="F41">
        <v>4.5</v>
      </c>
      <c r="G41">
        <v>16.5</v>
      </c>
      <c r="H41">
        <v>182.1</v>
      </c>
      <c r="I41">
        <v>2.989</v>
      </c>
      <c r="J41">
        <f t="shared" si="0"/>
        <v>2.923077514020026</v>
      </c>
      <c r="K41">
        <v>21</v>
      </c>
      <c r="L41" s="4" t="s">
        <v>164</v>
      </c>
    </row>
    <row r="42" spans="1:12" ht="12.75">
      <c r="A42" s="1">
        <f>nbcu!E21</f>
        <v>0</v>
      </c>
      <c r="B42" s="4" t="s">
        <v>24</v>
      </c>
      <c r="C42">
        <v>22.2</v>
      </c>
      <c r="D42">
        <v>47.9</v>
      </c>
      <c r="E42">
        <v>-0.3438</v>
      </c>
      <c r="F42">
        <v>2.87</v>
      </c>
      <c r="G42">
        <v>3.654</v>
      </c>
      <c r="H42">
        <v>202.4</v>
      </c>
      <c r="I42">
        <v>4.54</v>
      </c>
      <c r="J42">
        <f t="shared" si="0"/>
        <v>2.5972453045161417</v>
      </c>
      <c r="K42">
        <v>22</v>
      </c>
      <c r="L42" s="4" t="s">
        <v>165</v>
      </c>
    </row>
    <row r="43" spans="1:12" ht="12.75">
      <c r="A43" s="1">
        <f>nbcu!F21</f>
        <v>0</v>
      </c>
      <c r="B43" s="4" t="s">
        <v>25</v>
      </c>
      <c r="C43">
        <v>23.1</v>
      </c>
      <c r="D43">
        <v>50.94</v>
      </c>
      <c r="E43">
        <v>-0.03824</v>
      </c>
      <c r="F43">
        <v>5.08</v>
      </c>
      <c r="G43">
        <v>3.048</v>
      </c>
      <c r="H43">
        <v>222.6</v>
      </c>
      <c r="I43">
        <v>6.11</v>
      </c>
      <c r="J43">
        <f t="shared" si="0"/>
        <v>2.4011852103469193</v>
      </c>
      <c r="K43">
        <v>23</v>
      </c>
      <c r="L43" s="4" t="s">
        <v>166</v>
      </c>
    </row>
    <row r="44" spans="1:12" ht="12.75">
      <c r="A44" s="1">
        <f>nbcu!G21</f>
        <v>0</v>
      </c>
      <c r="B44" s="4" t="s">
        <v>26</v>
      </c>
      <c r="C44">
        <v>23.9</v>
      </c>
      <c r="D44">
        <v>51.996</v>
      </c>
      <c r="E44">
        <v>0.3635</v>
      </c>
      <c r="F44">
        <v>1.83</v>
      </c>
      <c r="G44">
        <v>1.83</v>
      </c>
      <c r="H44">
        <v>252.3</v>
      </c>
      <c r="I44">
        <v>7.19</v>
      </c>
      <c r="J44">
        <f t="shared" si="0"/>
        <v>2.2899891843928497</v>
      </c>
      <c r="K44">
        <v>24</v>
      </c>
      <c r="L44" s="4" t="s">
        <v>167</v>
      </c>
    </row>
    <row r="45" spans="1:12" ht="12.75">
      <c r="A45" s="1">
        <f>nbcu!H21</f>
        <v>0</v>
      </c>
      <c r="B45" s="4" t="s">
        <v>27</v>
      </c>
      <c r="C45">
        <v>24.5</v>
      </c>
      <c r="D45">
        <v>54.938</v>
      </c>
      <c r="E45">
        <v>-0.373</v>
      </c>
      <c r="F45">
        <v>0.4</v>
      </c>
      <c r="G45">
        <v>7.98</v>
      </c>
      <c r="H45">
        <v>272.5</v>
      </c>
      <c r="I45">
        <v>7.43</v>
      </c>
      <c r="J45">
        <f t="shared" si="0"/>
        <v>2.307000879186631</v>
      </c>
      <c r="K45">
        <v>25</v>
      </c>
      <c r="L45" s="4" t="s">
        <v>168</v>
      </c>
    </row>
    <row r="46" spans="1:12" ht="12.75">
      <c r="A46" s="1">
        <f>nbcu!I21</f>
        <v>0</v>
      </c>
      <c r="B46" s="4" t="s">
        <v>28</v>
      </c>
      <c r="C46">
        <v>24.9</v>
      </c>
      <c r="D46">
        <v>55.85</v>
      </c>
      <c r="E46">
        <v>0.945</v>
      </c>
      <c r="F46">
        <v>0.4</v>
      </c>
      <c r="G46">
        <v>1.536</v>
      </c>
      <c r="H46">
        <v>304.4</v>
      </c>
      <c r="I46">
        <v>7.87</v>
      </c>
      <c r="J46">
        <f t="shared" si="0"/>
        <v>2.2756347898946157</v>
      </c>
      <c r="K46">
        <v>26</v>
      </c>
      <c r="L46" s="4" t="s">
        <v>169</v>
      </c>
    </row>
    <row r="47" spans="1:12" ht="12.75">
      <c r="A47" s="1">
        <f>nbcu!J21</f>
        <v>0</v>
      </c>
      <c r="B47" s="4" t="s">
        <v>29</v>
      </c>
      <c r="C47">
        <v>24.8</v>
      </c>
      <c r="D47">
        <v>58.933</v>
      </c>
      <c r="E47">
        <v>0.24900000000000003</v>
      </c>
      <c r="F47">
        <v>4.8</v>
      </c>
      <c r="G47">
        <v>22.308</v>
      </c>
      <c r="H47">
        <v>338.6</v>
      </c>
      <c r="I47">
        <v>8.9</v>
      </c>
      <c r="J47">
        <f t="shared" si="0"/>
        <v>2.2236986405766306</v>
      </c>
      <c r="K47">
        <v>27</v>
      </c>
      <c r="L47" s="4" t="s">
        <v>170</v>
      </c>
    </row>
    <row r="48" spans="1:12" ht="12.75">
      <c r="A48" s="1">
        <f>nbcu!K21</f>
        <v>0</v>
      </c>
      <c r="B48" s="4" t="s">
        <v>30</v>
      </c>
      <c r="C48">
        <v>24.9</v>
      </c>
      <c r="D48">
        <v>58.71</v>
      </c>
      <c r="E48">
        <v>1.03</v>
      </c>
      <c r="F48">
        <v>5.2</v>
      </c>
      <c r="G48">
        <v>2.6940000000000004</v>
      </c>
      <c r="H48">
        <v>48.53</v>
      </c>
      <c r="I48">
        <v>8.9</v>
      </c>
      <c r="J48">
        <f t="shared" si="0"/>
        <v>2.2208903012527346</v>
      </c>
      <c r="K48">
        <v>28</v>
      </c>
      <c r="L48" s="4" t="s">
        <v>171</v>
      </c>
    </row>
    <row r="49" spans="1:12" ht="12.75">
      <c r="A49" s="1">
        <f>nbcu!K23</f>
        <v>0</v>
      </c>
      <c r="B49" s="4" t="s">
        <v>31</v>
      </c>
      <c r="C49">
        <v>24.9</v>
      </c>
      <c r="D49">
        <v>57.94</v>
      </c>
      <c r="E49">
        <v>1.44</v>
      </c>
      <c r="F49">
        <v>0</v>
      </c>
      <c r="G49">
        <v>2.76</v>
      </c>
      <c r="H49">
        <v>48.53</v>
      </c>
      <c r="I49">
        <v>8.78</v>
      </c>
      <c r="J49">
        <f t="shared" si="0"/>
        <v>2.2211662946361463</v>
      </c>
      <c r="K49">
        <v>28</v>
      </c>
      <c r="L49" s="4" t="s">
        <v>171</v>
      </c>
    </row>
    <row r="50" spans="1:12" ht="12.75">
      <c r="A50" s="1">
        <f>nbcu!K25</f>
        <v>0</v>
      </c>
      <c r="B50" s="4" t="s">
        <v>32</v>
      </c>
      <c r="C50">
        <v>24.9</v>
      </c>
      <c r="D50">
        <v>61.93</v>
      </c>
      <c r="E50">
        <v>-0.87</v>
      </c>
      <c r="F50">
        <v>0</v>
      </c>
      <c r="G50">
        <v>8.7</v>
      </c>
      <c r="H50">
        <v>48.53</v>
      </c>
      <c r="I50">
        <v>9.39</v>
      </c>
      <c r="J50">
        <f t="shared" si="0"/>
        <v>2.2207427119999728</v>
      </c>
      <c r="K50">
        <v>28</v>
      </c>
      <c r="L50" s="4" t="s">
        <v>171</v>
      </c>
    </row>
    <row r="51" spans="1:12" ht="12.75">
      <c r="A51" s="1">
        <f>nbcu!L21</f>
        <v>0</v>
      </c>
      <c r="B51" s="4" t="s">
        <v>3</v>
      </c>
      <c r="C51">
        <v>26.9</v>
      </c>
      <c r="D51">
        <v>63.546</v>
      </c>
      <c r="E51">
        <v>0.7718</v>
      </c>
      <c r="F51">
        <v>0.55</v>
      </c>
      <c r="G51">
        <v>2.268</v>
      </c>
      <c r="H51">
        <v>51.54</v>
      </c>
      <c r="I51">
        <v>8.96</v>
      </c>
      <c r="J51">
        <f t="shared" si="0"/>
        <v>2.2751663327168896</v>
      </c>
      <c r="K51">
        <v>29</v>
      </c>
      <c r="L51" s="4" t="s">
        <v>172</v>
      </c>
    </row>
    <row r="52" spans="1:12" ht="12.75">
      <c r="A52" s="1">
        <f>nbcu!M21</f>
        <v>0</v>
      </c>
      <c r="B52" s="4" t="s">
        <v>33</v>
      </c>
      <c r="C52">
        <v>28.3</v>
      </c>
      <c r="D52">
        <v>65.39</v>
      </c>
      <c r="E52">
        <v>0.568</v>
      </c>
      <c r="F52">
        <v>0.077</v>
      </c>
      <c r="G52">
        <v>0.666</v>
      </c>
      <c r="H52">
        <v>59.51</v>
      </c>
      <c r="I52">
        <v>7.13</v>
      </c>
      <c r="J52">
        <f t="shared" si="0"/>
        <v>2.4787174191323804</v>
      </c>
      <c r="K52">
        <v>30</v>
      </c>
      <c r="L52" s="4" t="s">
        <v>173</v>
      </c>
    </row>
    <row r="53" spans="1:12" ht="12.75">
      <c r="A53" s="1">
        <f>nbcu!N21</f>
        <v>0</v>
      </c>
      <c r="B53" s="11" t="s">
        <v>34</v>
      </c>
      <c r="C53">
        <v>29.5</v>
      </c>
      <c r="D53">
        <v>69.72</v>
      </c>
      <c r="E53">
        <v>0.7288</v>
      </c>
      <c r="F53">
        <v>0.16</v>
      </c>
      <c r="G53">
        <v>1.65</v>
      </c>
      <c r="H53">
        <v>62.13</v>
      </c>
      <c r="I53">
        <v>5.9</v>
      </c>
      <c r="J53">
        <f t="shared" si="0"/>
        <v>2.6972520915623863</v>
      </c>
      <c r="K53">
        <v>31</v>
      </c>
      <c r="L53" s="11" t="s">
        <v>174</v>
      </c>
    </row>
    <row r="54" spans="1:12" ht="12.75">
      <c r="A54" s="1">
        <f>nbcu!O21</f>
        <v>0</v>
      </c>
      <c r="B54" s="11" t="s">
        <v>35</v>
      </c>
      <c r="C54">
        <v>30.7</v>
      </c>
      <c r="D54">
        <v>72.59</v>
      </c>
      <c r="E54">
        <v>0.8185</v>
      </c>
      <c r="F54">
        <v>0.18</v>
      </c>
      <c r="G54">
        <v>1.32</v>
      </c>
      <c r="H54">
        <v>67.92</v>
      </c>
      <c r="I54">
        <v>5.32</v>
      </c>
      <c r="J54">
        <f t="shared" si="0"/>
        <v>2.8297070119780408</v>
      </c>
      <c r="K54">
        <v>32</v>
      </c>
      <c r="L54" s="11" t="s">
        <v>175</v>
      </c>
    </row>
    <row r="55" spans="1:12" ht="12.75">
      <c r="A55" s="1">
        <f>nbcu!O23</f>
        <v>0</v>
      </c>
      <c r="B55" s="11" t="s">
        <v>36</v>
      </c>
      <c r="C55">
        <v>30.7</v>
      </c>
      <c r="D55">
        <v>72.59</v>
      </c>
      <c r="E55">
        <v>1</v>
      </c>
      <c r="F55">
        <v>0</v>
      </c>
      <c r="G55">
        <v>1.8</v>
      </c>
      <c r="H55">
        <v>67.92</v>
      </c>
      <c r="I55">
        <v>5.32</v>
      </c>
      <c r="J55">
        <f t="shared" si="0"/>
        <v>2.8297070119780408</v>
      </c>
      <c r="K55">
        <v>32</v>
      </c>
      <c r="L55" s="11" t="s">
        <v>175</v>
      </c>
    </row>
    <row r="56" spans="1:12" ht="12.75">
      <c r="A56" s="1">
        <f>nbcu!O25</f>
        <v>0</v>
      </c>
      <c r="B56" s="11" t="s">
        <v>37</v>
      </c>
      <c r="C56">
        <v>30.7</v>
      </c>
      <c r="D56">
        <v>72.59</v>
      </c>
      <c r="E56">
        <v>0.758</v>
      </c>
      <c r="F56">
        <v>0</v>
      </c>
      <c r="G56">
        <v>0.24</v>
      </c>
      <c r="H56">
        <v>67.92</v>
      </c>
      <c r="I56">
        <v>5.32</v>
      </c>
      <c r="J56">
        <f t="shared" si="0"/>
        <v>2.8297070119780408</v>
      </c>
      <c r="K56">
        <v>32</v>
      </c>
      <c r="L56" s="11" t="s">
        <v>175</v>
      </c>
    </row>
    <row r="57" spans="1:12" ht="12.75">
      <c r="A57" s="1">
        <f>nbcu!P21</f>
        <v>0</v>
      </c>
      <c r="B57" s="11" t="s">
        <v>38</v>
      </c>
      <c r="C57">
        <v>31.8</v>
      </c>
      <c r="D57">
        <v>74.92</v>
      </c>
      <c r="E57">
        <v>0.658</v>
      </c>
      <c r="F57">
        <v>0.06</v>
      </c>
      <c r="G57">
        <v>2.7</v>
      </c>
      <c r="H57">
        <v>75.65</v>
      </c>
      <c r="I57">
        <v>5.73</v>
      </c>
      <c r="J57">
        <f t="shared" si="0"/>
        <v>2.7897639967062493</v>
      </c>
      <c r="K57">
        <v>33</v>
      </c>
      <c r="L57" s="11" t="s">
        <v>176</v>
      </c>
    </row>
    <row r="58" spans="1:12" ht="12.75">
      <c r="A58" s="1">
        <f>nbcu!Q21</f>
        <v>0</v>
      </c>
      <c r="B58" s="11" t="s">
        <v>103</v>
      </c>
      <c r="C58">
        <v>33.4</v>
      </c>
      <c r="D58">
        <v>78.96</v>
      </c>
      <c r="E58">
        <v>0.7969999999999999</v>
      </c>
      <c r="F58">
        <v>0.32</v>
      </c>
      <c r="G58">
        <v>7.02</v>
      </c>
      <c r="H58">
        <v>76.95</v>
      </c>
      <c r="I58">
        <v>4.79</v>
      </c>
      <c r="J58">
        <f t="shared" si="0"/>
        <v>3.0137712923165854</v>
      </c>
      <c r="K58">
        <v>34</v>
      </c>
      <c r="L58" s="11" t="s">
        <v>177</v>
      </c>
    </row>
    <row r="59" spans="1:12" ht="12.75">
      <c r="A59" s="1">
        <f>nbcu!R21</f>
        <v>0</v>
      </c>
      <c r="B59" s="11" t="s">
        <v>39</v>
      </c>
      <c r="C59">
        <v>34.1</v>
      </c>
      <c r="D59">
        <v>79.904</v>
      </c>
      <c r="E59">
        <v>0.6795</v>
      </c>
      <c r="F59">
        <v>0.1</v>
      </c>
      <c r="G59">
        <v>4.14</v>
      </c>
      <c r="H59">
        <v>90.29</v>
      </c>
      <c r="I59">
        <v>3.12</v>
      </c>
      <c r="J59">
        <f t="shared" si="0"/>
        <v>3.4905274562943256</v>
      </c>
      <c r="K59">
        <v>35</v>
      </c>
      <c r="L59" s="11" t="s">
        <v>178</v>
      </c>
    </row>
    <row r="60" spans="1:12" ht="12.75">
      <c r="A60" s="1">
        <f>nbcu!S21</f>
        <v>0</v>
      </c>
      <c r="B60" s="12" t="s">
        <v>104</v>
      </c>
      <c r="C60">
        <v>35.6</v>
      </c>
      <c r="D60">
        <v>83.8</v>
      </c>
      <c r="E60">
        <v>0.7809999999999999</v>
      </c>
      <c r="F60">
        <v>0.01</v>
      </c>
      <c r="G60">
        <v>15</v>
      </c>
      <c r="H60">
        <v>91.71</v>
      </c>
      <c r="I60">
        <v>2.155</v>
      </c>
      <c r="J60">
        <f t="shared" si="0"/>
        <v>4.011917536284123</v>
      </c>
      <c r="K60">
        <v>36</v>
      </c>
      <c r="L60" s="12" t="s">
        <v>179</v>
      </c>
    </row>
    <row r="61" spans="1:12" ht="12.75">
      <c r="A61" s="1">
        <f>nbcu!B27</f>
        <v>0</v>
      </c>
      <c r="B61" s="10" t="s">
        <v>105</v>
      </c>
      <c r="C61">
        <v>36.7</v>
      </c>
      <c r="D61">
        <v>85.468</v>
      </c>
      <c r="E61">
        <v>0.709</v>
      </c>
      <c r="F61">
        <v>0.5</v>
      </c>
      <c r="G61">
        <v>0.228</v>
      </c>
      <c r="H61">
        <v>100.3</v>
      </c>
      <c r="I61">
        <v>1.532</v>
      </c>
      <c r="J61">
        <f t="shared" si="0"/>
        <v>4.524820356603143</v>
      </c>
      <c r="K61">
        <v>37</v>
      </c>
      <c r="L61" s="10" t="s">
        <v>180</v>
      </c>
    </row>
    <row r="62" spans="1:12" ht="12.75">
      <c r="A62" s="1">
        <f>nbcu!C27</f>
        <v>0</v>
      </c>
      <c r="B62" s="9" t="s">
        <v>40</v>
      </c>
      <c r="C62">
        <v>37.3</v>
      </c>
      <c r="D62">
        <v>87.62</v>
      </c>
      <c r="E62">
        <v>0.702</v>
      </c>
      <c r="F62">
        <v>0.06</v>
      </c>
      <c r="G62">
        <v>0.768</v>
      </c>
      <c r="H62">
        <v>125</v>
      </c>
      <c r="I62">
        <v>2.54</v>
      </c>
      <c r="J62">
        <f t="shared" si="0"/>
        <v>3.8548687308034717</v>
      </c>
      <c r="K62">
        <v>38</v>
      </c>
      <c r="L62" s="9" t="s">
        <v>181</v>
      </c>
    </row>
    <row r="63" spans="1:12" ht="12.75">
      <c r="A63" s="1">
        <f>nbcu!D27</f>
        <v>0</v>
      </c>
      <c r="B63" s="4" t="s">
        <v>41</v>
      </c>
      <c r="C63">
        <v>38.3</v>
      </c>
      <c r="D63">
        <v>88.91</v>
      </c>
      <c r="E63">
        <v>0.775</v>
      </c>
      <c r="F63">
        <v>0.15</v>
      </c>
      <c r="G63">
        <v>0.768</v>
      </c>
      <c r="H63">
        <v>127.1</v>
      </c>
      <c r="I63">
        <v>4.47</v>
      </c>
      <c r="J63">
        <f t="shared" si="0"/>
        <v>3.208490654526651</v>
      </c>
      <c r="K63">
        <v>39</v>
      </c>
      <c r="L63" s="4" t="s">
        <v>182</v>
      </c>
    </row>
    <row r="64" spans="1:12" ht="12.75">
      <c r="A64" s="1">
        <f>nbcu!E27</f>
        <v>0</v>
      </c>
      <c r="B64" s="4" t="s">
        <v>106</v>
      </c>
      <c r="C64">
        <v>40</v>
      </c>
      <c r="D64">
        <v>91.22</v>
      </c>
      <c r="E64">
        <v>0.716</v>
      </c>
      <c r="F64">
        <v>0.02</v>
      </c>
      <c r="G64">
        <v>0.111</v>
      </c>
      <c r="H64">
        <v>130.6</v>
      </c>
      <c r="I64">
        <v>6.056</v>
      </c>
      <c r="J64">
        <f t="shared" si="0"/>
        <v>2.9245192436438274</v>
      </c>
      <c r="K64">
        <v>40</v>
      </c>
      <c r="L64" s="4" t="s">
        <v>183</v>
      </c>
    </row>
    <row r="65" spans="1:12" ht="12.75">
      <c r="A65" s="1">
        <f>nbcu!F27</f>
        <v>0</v>
      </c>
      <c r="B65" s="4" t="s">
        <v>42</v>
      </c>
      <c r="C65">
        <v>40.4</v>
      </c>
      <c r="D65">
        <v>92.906</v>
      </c>
      <c r="E65">
        <v>0.7054</v>
      </c>
      <c r="F65">
        <v>0.0024</v>
      </c>
      <c r="G65">
        <v>0.69</v>
      </c>
      <c r="H65">
        <v>148.8</v>
      </c>
      <c r="I65">
        <v>8.57</v>
      </c>
      <c r="J65">
        <f t="shared" si="0"/>
        <v>2.6208413352385795</v>
      </c>
      <c r="K65">
        <v>41</v>
      </c>
      <c r="L65" s="4" t="s">
        <v>184</v>
      </c>
    </row>
    <row r="66" spans="1:12" ht="12.75">
      <c r="A66" s="1">
        <f>nbcu!G27</f>
        <v>0</v>
      </c>
      <c r="B66" s="4" t="s">
        <v>107</v>
      </c>
      <c r="C66">
        <v>42.1</v>
      </c>
      <c r="D66">
        <v>95.94</v>
      </c>
      <c r="E66">
        <v>0.6715</v>
      </c>
      <c r="F66">
        <v>0.04</v>
      </c>
      <c r="G66">
        <v>1.4880000000000002</v>
      </c>
      <c r="H66">
        <v>151.6</v>
      </c>
      <c r="I66">
        <v>10.22</v>
      </c>
      <c r="J66">
        <f t="shared" si="0"/>
        <v>2.49805898607259</v>
      </c>
      <c r="K66">
        <v>42</v>
      </c>
      <c r="L66" s="4" t="s">
        <v>185</v>
      </c>
    </row>
    <row r="67" spans="1:12" ht="12.75">
      <c r="A67" s="1">
        <f>nbcu!H27</f>
        <v>0</v>
      </c>
      <c r="B67" s="4" t="s">
        <v>108</v>
      </c>
      <c r="C67">
        <v>43.2</v>
      </c>
      <c r="D67">
        <v>98</v>
      </c>
      <c r="E67">
        <v>0.68</v>
      </c>
      <c r="F67">
        <v>0.5</v>
      </c>
      <c r="G67">
        <v>12</v>
      </c>
      <c r="H67">
        <v>163.2</v>
      </c>
      <c r="I67">
        <v>11.5</v>
      </c>
      <c r="J67">
        <f t="shared" si="0"/>
        <v>2.418776987634264</v>
      </c>
      <c r="K67">
        <v>43</v>
      </c>
      <c r="L67" s="4" t="s">
        <v>186</v>
      </c>
    </row>
    <row r="68" spans="1:12" ht="12.75">
      <c r="A68" s="1">
        <f>nbcu!I27</f>
        <v>0</v>
      </c>
      <c r="B68" s="4" t="s">
        <v>58</v>
      </c>
      <c r="C68">
        <v>44.2</v>
      </c>
      <c r="D68">
        <v>101.07</v>
      </c>
      <c r="E68">
        <v>0.7030000000000001</v>
      </c>
      <c r="F68">
        <v>0.4</v>
      </c>
      <c r="G68">
        <v>1.536</v>
      </c>
      <c r="H68">
        <v>170</v>
      </c>
      <c r="I68">
        <v>12.41</v>
      </c>
      <c r="J68">
        <f t="shared" si="0"/>
        <v>2.3825201244000764</v>
      </c>
      <c r="K68">
        <v>44</v>
      </c>
      <c r="L68" s="4" t="s">
        <v>187</v>
      </c>
    </row>
    <row r="69" spans="1:12" ht="12.75">
      <c r="A69" s="1">
        <f>nbcu!J27</f>
        <v>0</v>
      </c>
      <c r="B69" s="4" t="s">
        <v>43</v>
      </c>
      <c r="C69">
        <v>44.5</v>
      </c>
      <c r="D69">
        <v>102.9</v>
      </c>
      <c r="E69">
        <v>0.588</v>
      </c>
      <c r="F69">
        <v>0.3</v>
      </c>
      <c r="G69">
        <v>86.88</v>
      </c>
      <c r="H69">
        <v>194</v>
      </c>
      <c r="I69">
        <v>12.41</v>
      </c>
      <c r="J69">
        <f t="shared" si="0"/>
        <v>2.3968137125600157</v>
      </c>
      <c r="K69">
        <v>45</v>
      </c>
      <c r="L69" s="4" t="s">
        <v>188</v>
      </c>
    </row>
    <row r="70" spans="1:12" ht="12.75">
      <c r="A70" s="1">
        <f>nbcu!K27</f>
        <v>0</v>
      </c>
      <c r="B70" s="4" t="s">
        <v>44</v>
      </c>
      <c r="C70">
        <v>45.5</v>
      </c>
      <c r="D70">
        <v>106.4</v>
      </c>
      <c r="E70">
        <v>0.591</v>
      </c>
      <c r="F70">
        <v>0.093</v>
      </c>
      <c r="G70">
        <v>4.14</v>
      </c>
      <c r="H70">
        <v>205</v>
      </c>
      <c r="I70">
        <v>12.02</v>
      </c>
      <c r="J70">
        <f t="shared" si="0"/>
        <v>2.449620473002254</v>
      </c>
      <c r="K70">
        <v>46</v>
      </c>
      <c r="L70" s="4" t="s">
        <v>189</v>
      </c>
    </row>
    <row r="71" spans="1:12" ht="12.75">
      <c r="A71" s="1">
        <f>nbcu!L27</f>
        <v>0</v>
      </c>
      <c r="B71" s="4" t="s">
        <v>45</v>
      </c>
      <c r="C71">
        <v>46.5</v>
      </c>
      <c r="D71">
        <v>107.868</v>
      </c>
      <c r="E71">
        <v>0.5922</v>
      </c>
      <c r="F71">
        <v>0.58</v>
      </c>
      <c r="G71">
        <v>37.98</v>
      </c>
      <c r="H71">
        <v>218.1</v>
      </c>
      <c r="I71">
        <v>10.5</v>
      </c>
      <c r="J71">
        <f t="shared" si="0"/>
        <v>2.574270572189165</v>
      </c>
      <c r="K71">
        <v>47</v>
      </c>
      <c r="L71" s="4" t="s">
        <v>190</v>
      </c>
    </row>
    <row r="72" spans="1:12" ht="12.75">
      <c r="A72" s="1">
        <f>nbcu!M27</f>
        <v>0</v>
      </c>
      <c r="B72" s="4" t="s">
        <v>46</v>
      </c>
      <c r="C72">
        <v>47.4</v>
      </c>
      <c r="D72">
        <v>112.41</v>
      </c>
      <c r="E72">
        <v>0.487</v>
      </c>
      <c r="F72">
        <v>3.46</v>
      </c>
      <c r="G72">
        <v>1512</v>
      </c>
      <c r="H72">
        <v>229.3</v>
      </c>
      <c r="I72">
        <v>8.65</v>
      </c>
      <c r="J72">
        <f t="shared" si="0"/>
        <v>2.78408632023064</v>
      </c>
      <c r="K72">
        <v>48</v>
      </c>
      <c r="L72" s="4" t="s">
        <v>191</v>
      </c>
    </row>
    <row r="73" spans="1:12" ht="12.75">
      <c r="A73" s="1">
        <f>nbcu!N27</f>
        <v>0</v>
      </c>
      <c r="B73" s="11" t="s">
        <v>47</v>
      </c>
      <c r="C73">
        <v>48.4</v>
      </c>
      <c r="D73">
        <v>114.82</v>
      </c>
      <c r="E73">
        <v>0.40650000000000003</v>
      </c>
      <c r="F73">
        <v>0.54</v>
      </c>
      <c r="G73">
        <v>116.28</v>
      </c>
      <c r="H73">
        <v>242.1</v>
      </c>
      <c r="I73">
        <v>7.31</v>
      </c>
      <c r="J73">
        <f t="shared" si="0"/>
        <v>2.96564938293897</v>
      </c>
      <c r="K73">
        <v>49</v>
      </c>
      <c r="L73" s="11" t="s">
        <v>192</v>
      </c>
    </row>
    <row r="74" spans="1:12" ht="12.75">
      <c r="A74" s="1">
        <f>nbcu!O27</f>
        <v>0</v>
      </c>
      <c r="B74" s="11" t="s">
        <v>48</v>
      </c>
      <c r="C74">
        <v>50.2</v>
      </c>
      <c r="D74">
        <v>121.75</v>
      </c>
      <c r="E74">
        <v>0.557</v>
      </c>
      <c r="F74">
        <v>0.007</v>
      </c>
      <c r="G74">
        <v>2.946</v>
      </c>
      <c r="H74">
        <v>266.5</v>
      </c>
      <c r="I74">
        <v>7.31</v>
      </c>
      <c r="J74">
        <f t="shared" si="0"/>
        <v>3.02415198621241</v>
      </c>
      <c r="K74">
        <v>50</v>
      </c>
      <c r="L74" s="11" t="s">
        <v>193</v>
      </c>
    </row>
    <row r="75" spans="1:12" ht="12.75">
      <c r="A75" s="1">
        <f>nbcu!P27</f>
        <v>0</v>
      </c>
      <c r="B75" s="11" t="s">
        <v>109</v>
      </c>
      <c r="C75">
        <v>50.2</v>
      </c>
      <c r="D75">
        <v>118.69</v>
      </c>
      <c r="E75">
        <v>0.6225</v>
      </c>
      <c r="F75">
        <v>0.022</v>
      </c>
      <c r="G75">
        <v>0.3756</v>
      </c>
      <c r="H75">
        <v>245</v>
      </c>
      <c r="I75">
        <v>6.618</v>
      </c>
      <c r="J75">
        <f t="shared" si="0"/>
        <v>3.0996705609039665</v>
      </c>
      <c r="K75">
        <v>51</v>
      </c>
      <c r="L75" s="11" t="s">
        <v>194</v>
      </c>
    </row>
    <row r="76" spans="1:12" ht="12.75">
      <c r="A76" s="1">
        <f>nbcu!Q27</f>
        <v>0</v>
      </c>
      <c r="B76" s="11" t="s">
        <v>110</v>
      </c>
      <c r="C76">
        <v>52</v>
      </c>
      <c r="D76">
        <v>127.6</v>
      </c>
      <c r="E76">
        <v>0.58</v>
      </c>
      <c r="F76">
        <v>0.09</v>
      </c>
      <c r="G76">
        <v>2.82</v>
      </c>
      <c r="H76">
        <v>265</v>
      </c>
      <c r="I76">
        <v>6.24</v>
      </c>
      <c r="J76">
        <f t="shared" si="0"/>
        <v>3.2382356116012003</v>
      </c>
      <c r="K76">
        <v>52</v>
      </c>
      <c r="L76" s="11" t="s">
        <v>195</v>
      </c>
    </row>
    <row r="77" spans="1:12" ht="12.75">
      <c r="A77" s="1">
        <f>nbcu!R27</f>
        <v>0</v>
      </c>
      <c r="B77" s="11" t="s">
        <v>111</v>
      </c>
      <c r="C77">
        <v>52.8</v>
      </c>
      <c r="D77">
        <v>126.9</v>
      </c>
      <c r="E77">
        <v>0.528</v>
      </c>
      <c r="F77">
        <v>0.31</v>
      </c>
      <c r="G77">
        <v>3.69</v>
      </c>
      <c r="H77">
        <v>286.8</v>
      </c>
      <c r="I77">
        <v>4.93</v>
      </c>
      <c r="J77">
        <f t="shared" si="0"/>
        <v>3.4964284916126425</v>
      </c>
      <c r="K77">
        <v>53</v>
      </c>
      <c r="L77" s="11" t="s">
        <v>196</v>
      </c>
    </row>
    <row r="78" spans="1:12" ht="12.75">
      <c r="A78" s="1">
        <f>nbcu!S27</f>
        <v>0</v>
      </c>
      <c r="B78" s="12" t="s">
        <v>112</v>
      </c>
      <c r="C78">
        <v>53.6</v>
      </c>
      <c r="D78">
        <v>131.29</v>
      </c>
      <c r="E78">
        <v>0.492</v>
      </c>
      <c r="F78">
        <v>0</v>
      </c>
      <c r="G78">
        <v>14.34</v>
      </c>
      <c r="H78">
        <v>298.3</v>
      </c>
      <c r="I78">
        <v>3.52</v>
      </c>
      <c r="J78">
        <f t="shared" si="0"/>
        <v>3.956544711431543</v>
      </c>
      <c r="K78">
        <v>54</v>
      </c>
      <c r="L78" s="12" t="s">
        <v>197</v>
      </c>
    </row>
    <row r="79" spans="1:12" ht="12.75">
      <c r="A79" s="1">
        <f>nbcu!B29</f>
        <v>0</v>
      </c>
      <c r="B79" s="10" t="s">
        <v>49</v>
      </c>
      <c r="C79">
        <v>53.3</v>
      </c>
      <c r="D79">
        <v>312.91</v>
      </c>
      <c r="E79">
        <v>0.542</v>
      </c>
      <c r="F79">
        <v>0.21</v>
      </c>
      <c r="G79">
        <v>17.4</v>
      </c>
      <c r="H79">
        <v>325.4</v>
      </c>
      <c r="I79">
        <v>1.873</v>
      </c>
      <c r="J79">
        <f t="shared" si="0"/>
        <v>6.52199264455274</v>
      </c>
      <c r="K79">
        <v>55</v>
      </c>
      <c r="L79" s="10" t="s">
        <v>198</v>
      </c>
    </row>
    <row r="80" spans="1:12" ht="12.75">
      <c r="A80" s="1">
        <f>nbcu!C29</f>
        <v>0</v>
      </c>
      <c r="B80" s="9" t="s">
        <v>50</v>
      </c>
      <c r="C80">
        <v>53.9</v>
      </c>
      <c r="D80">
        <v>137.33</v>
      </c>
      <c r="E80">
        <v>0.507</v>
      </c>
      <c r="F80">
        <v>0.15</v>
      </c>
      <c r="G80">
        <v>0.66</v>
      </c>
      <c r="H80">
        <v>336.1</v>
      </c>
      <c r="I80">
        <v>3.51</v>
      </c>
      <c r="J80">
        <f t="shared" si="0"/>
        <v>4.02012154801973</v>
      </c>
      <c r="K80">
        <v>56</v>
      </c>
      <c r="L80" s="9" t="s">
        <v>199</v>
      </c>
    </row>
    <row r="81" spans="1:12" ht="12.75">
      <c r="A81" s="1">
        <f>nbcu!D29</f>
        <v>0</v>
      </c>
      <c r="B81" s="4" t="s">
        <v>94</v>
      </c>
      <c r="C81">
        <v>55.85</v>
      </c>
      <c r="D81">
        <v>138.91</v>
      </c>
      <c r="E81">
        <v>0.8240000000000001</v>
      </c>
      <c r="F81">
        <v>1.13</v>
      </c>
      <c r="G81">
        <v>5.382000000000001</v>
      </c>
      <c r="H81">
        <v>341</v>
      </c>
      <c r="I81">
        <v>6.15</v>
      </c>
      <c r="J81">
        <f t="shared" si="0"/>
        <v>3.3473866631293427</v>
      </c>
      <c r="K81">
        <v>57</v>
      </c>
      <c r="L81" s="4" t="s">
        <v>200</v>
      </c>
    </row>
    <row r="82" spans="1:12" ht="12.75">
      <c r="A82" s="1">
        <f>nbcu!D33</f>
        <v>0</v>
      </c>
      <c r="B82" s="13" t="s">
        <v>113</v>
      </c>
      <c r="C82">
        <v>56.3</v>
      </c>
      <c r="D82">
        <v>140.12</v>
      </c>
      <c r="E82">
        <v>0.484</v>
      </c>
      <c r="F82">
        <v>0.001</v>
      </c>
      <c r="G82">
        <v>0.378</v>
      </c>
      <c r="H82">
        <v>368.1</v>
      </c>
      <c r="I82">
        <v>6.67</v>
      </c>
      <c r="J82">
        <f t="shared" si="0"/>
        <v>3.2674667825324386</v>
      </c>
      <c r="K82">
        <v>58</v>
      </c>
      <c r="L82" s="13" t="s">
        <v>201</v>
      </c>
    </row>
    <row r="83" spans="1:12" ht="12.75">
      <c r="A83" s="1">
        <f>nbcu!E33</f>
        <v>0</v>
      </c>
      <c r="B83" s="13" t="s">
        <v>114</v>
      </c>
      <c r="C83">
        <v>56.7</v>
      </c>
      <c r="D83">
        <v>140.9</v>
      </c>
      <c r="E83">
        <v>0.458</v>
      </c>
      <c r="F83">
        <v>0.015</v>
      </c>
      <c r="G83">
        <v>6.9</v>
      </c>
      <c r="H83">
        <v>389.6</v>
      </c>
      <c r="I83">
        <v>6.773</v>
      </c>
      <c r="J83">
        <f t="shared" si="0"/>
        <v>3.2568397407869822</v>
      </c>
      <c r="K83">
        <v>59</v>
      </c>
      <c r="L83" s="13" t="s">
        <v>202</v>
      </c>
    </row>
    <row r="84" spans="1:12" ht="12.75">
      <c r="A84" s="1">
        <f>nbcu!F33</f>
        <v>0</v>
      </c>
      <c r="B84" s="13" t="s">
        <v>115</v>
      </c>
      <c r="C84">
        <v>57</v>
      </c>
      <c r="D84">
        <v>144.24</v>
      </c>
      <c r="E84">
        <v>0.769</v>
      </c>
      <c r="F84">
        <v>9.2</v>
      </c>
      <c r="G84">
        <v>30.3</v>
      </c>
      <c r="H84">
        <v>404</v>
      </c>
      <c r="I84">
        <v>7.008</v>
      </c>
      <c r="J84">
        <f t="shared" si="0"/>
        <v>3.2452659253706453</v>
      </c>
      <c r="K84">
        <v>60</v>
      </c>
      <c r="L84" s="13" t="s">
        <v>203</v>
      </c>
    </row>
    <row r="85" spans="1:12" ht="12.75">
      <c r="A85" s="1">
        <f>nbcu!G33</f>
        <v>0</v>
      </c>
      <c r="B85" s="13" t="s">
        <v>57</v>
      </c>
      <c r="C85">
        <v>56.62</v>
      </c>
      <c r="D85">
        <v>150.36</v>
      </c>
      <c r="E85">
        <v>0.08</v>
      </c>
      <c r="F85">
        <v>39</v>
      </c>
      <c r="G85">
        <v>3553.2</v>
      </c>
      <c r="H85">
        <v>435.46</v>
      </c>
      <c r="I85">
        <v>7.264</v>
      </c>
      <c r="J85">
        <f aca="true" t="shared" si="1" ref="J85:J111">(D85/I85/0.6022)^(1/3)</f>
        <v>3.251411295250486</v>
      </c>
      <c r="K85">
        <v>61</v>
      </c>
      <c r="L85" s="13" t="s">
        <v>204</v>
      </c>
    </row>
    <row r="86" spans="1:12" ht="12.75">
      <c r="A86" s="1">
        <f>nbcu!H33</f>
        <v>0</v>
      </c>
      <c r="B86" s="13" t="s">
        <v>116</v>
      </c>
      <c r="C86">
        <v>57.1</v>
      </c>
      <c r="D86">
        <v>145</v>
      </c>
      <c r="E86">
        <v>1.26</v>
      </c>
      <c r="F86">
        <v>1.3</v>
      </c>
      <c r="G86">
        <v>101.04</v>
      </c>
      <c r="H86">
        <v>426.4</v>
      </c>
      <c r="I86">
        <v>7.54</v>
      </c>
      <c r="J86">
        <f t="shared" si="1"/>
        <v>3.172624217984955</v>
      </c>
      <c r="K86">
        <v>62</v>
      </c>
      <c r="L86" s="13" t="s">
        <v>205</v>
      </c>
    </row>
    <row r="87" spans="1:12" ht="12.75">
      <c r="A87" s="1">
        <f>nbcu!I33</f>
        <v>0</v>
      </c>
      <c r="B87" s="13" t="s">
        <v>117</v>
      </c>
      <c r="C87">
        <v>55.7</v>
      </c>
      <c r="D87">
        <v>151.96</v>
      </c>
      <c r="E87">
        <v>0.722</v>
      </c>
      <c r="F87">
        <v>2.5</v>
      </c>
      <c r="G87">
        <v>2718</v>
      </c>
      <c r="H87">
        <v>403</v>
      </c>
      <c r="I87">
        <v>5.244</v>
      </c>
      <c r="J87">
        <f t="shared" si="1"/>
        <v>3.637267847438353</v>
      </c>
      <c r="K87">
        <v>63</v>
      </c>
      <c r="L87" s="13" t="s">
        <v>206</v>
      </c>
    </row>
    <row r="88" spans="1:12" ht="12.75">
      <c r="A88" s="1">
        <f>nbcu!J33</f>
        <v>0</v>
      </c>
      <c r="B88" s="13" t="s">
        <v>51</v>
      </c>
      <c r="C88">
        <v>55.16</v>
      </c>
      <c r="D88">
        <v>157.25</v>
      </c>
      <c r="E88">
        <v>0.65</v>
      </c>
      <c r="F88">
        <v>151</v>
      </c>
      <c r="G88">
        <v>29820</v>
      </c>
      <c r="H88">
        <v>426.7</v>
      </c>
      <c r="I88">
        <v>7.9</v>
      </c>
      <c r="J88">
        <f t="shared" si="1"/>
        <v>3.2092799575187163</v>
      </c>
      <c r="K88">
        <v>64</v>
      </c>
      <c r="L88" s="13" t="s">
        <v>207</v>
      </c>
    </row>
    <row r="89" spans="1:12" ht="12.75">
      <c r="A89" s="1">
        <f>nbcu!K33</f>
        <v>0</v>
      </c>
      <c r="B89" s="13" t="s">
        <v>118</v>
      </c>
      <c r="C89">
        <v>56.3</v>
      </c>
      <c r="D89">
        <v>158.925</v>
      </c>
      <c r="E89">
        <v>0.738</v>
      </c>
      <c r="F89">
        <v>0.004</v>
      </c>
      <c r="G89">
        <v>14.04</v>
      </c>
      <c r="H89">
        <v>315</v>
      </c>
      <c r="I89">
        <v>8.27</v>
      </c>
      <c r="J89">
        <f t="shared" si="1"/>
        <v>3.171869565181901</v>
      </c>
      <c r="K89">
        <v>65</v>
      </c>
      <c r="L89" s="13" t="s">
        <v>208</v>
      </c>
    </row>
    <row r="90" spans="1:12" ht="12.75">
      <c r="A90" s="1">
        <f>nbcu!L33</f>
        <v>0</v>
      </c>
      <c r="B90" s="13" t="s">
        <v>119</v>
      </c>
      <c r="C90">
        <v>55.9</v>
      </c>
      <c r="D90">
        <v>162.5</v>
      </c>
      <c r="E90">
        <v>1.69</v>
      </c>
      <c r="F90">
        <v>54.4</v>
      </c>
      <c r="G90">
        <v>596.4</v>
      </c>
      <c r="H90">
        <v>322</v>
      </c>
      <c r="I90">
        <v>8.54</v>
      </c>
      <c r="J90">
        <f t="shared" si="1"/>
        <v>3.1614397859638865</v>
      </c>
      <c r="K90">
        <v>66</v>
      </c>
      <c r="L90" s="13" t="s">
        <v>209</v>
      </c>
    </row>
    <row r="91" spans="1:12" ht="12.75">
      <c r="A91" s="1">
        <f>nbcu!M33</f>
        <v>0</v>
      </c>
      <c r="B91" s="13" t="s">
        <v>120</v>
      </c>
      <c r="C91">
        <v>55.1</v>
      </c>
      <c r="D91">
        <v>164.93</v>
      </c>
      <c r="E91">
        <v>0.8009999999999999</v>
      </c>
      <c r="F91">
        <v>0.36</v>
      </c>
      <c r="G91">
        <v>38.82</v>
      </c>
      <c r="H91">
        <v>121</v>
      </c>
      <c r="I91">
        <v>8.795</v>
      </c>
      <c r="J91">
        <f t="shared" si="1"/>
        <v>3.1461132709343245</v>
      </c>
      <c r="K91">
        <v>67</v>
      </c>
      <c r="L91" s="13" t="s">
        <v>210</v>
      </c>
    </row>
    <row r="92" spans="1:12" ht="12.75">
      <c r="A92" s="1">
        <f>nbcu!N33</f>
        <v>0</v>
      </c>
      <c r="B92" s="13" t="s">
        <v>121</v>
      </c>
      <c r="C92">
        <v>59.5</v>
      </c>
      <c r="E92">
        <v>0.779</v>
      </c>
      <c r="F92">
        <v>1.1</v>
      </c>
      <c r="G92">
        <v>95.4</v>
      </c>
      <c r="H92">
        <v>126</v>
      </c>
      <c r="I92">
        <v>9.066</v>
      </c>
      <c r="J92">
        <f t="shared" si="1"/>
        <v>0</v>
      </c>
      <c r="K92">
        <v>68</v>
      </c>
      <c r="L92" s="13" t="s">
        <v>211</v>
      </c>
    </row>
    <row r="93" spans="1:12" ht="12.75">
      <c r="A93" s="1">
        <f>nbcu!O33</f>
        <v>0</v>
      </c>
      <c r="B93" s="13" t="s">
        <v>122</v>
      </c>
      <c r="C93">
        <v>61.7</v>
      </c>
      <c r="D93">
        <v>168.9</v>
      </c>
      <c r="E93">
        <v>0.7070000000000001</v>
      </c>
      <c r="F93">
        <v>0.1</v>
      </c>
      <c r="G93">
        <v>60</v>
      </c>
      <c r="H93">
        <v>131.28</v>
      </c>
      <c r="I93">
        <v>9.321</v>
      </c>
      <c r="J93">
        <f t="shared" si="1"/>
        <v>3.110346669349372</v>
      </c>
      <c r="K93">
        <v>69</v>
      </c>
      <c r="L93" s="13" t="s">
        <v>212</v>
      </c>
    </row>
    <row r="94" spans="1:12" ht="12.75">
      <c r="A94" s="1">
        <f>nbcu!P33</f>
        <v>0</v>
      </c>
      <c r="B94" s="13" t="s">
        <v>123</v>
      </c>
      <c r="C94">
        <v>63.6</v>
      </c>
      <c r="D94">
        <v>173.04</v>
      </c>
      <c r="E94">
        <v>1.2429999999999999</v>
      </c>
      <c r="F94">
        <v>4</v>
      </c>
      <c r="G94">
        <v>20.88</v>
      </c>
      <c r="H94">
        <v>135.73</v>
      </c>
      <c r="I94">
        <v>6.977</v>
      </c>
      <c r="J94">
        <f t="shared" si="1"/>
        <v>3.453390400290734</v>
      </c>
      <c r="K94">
        <v>70</v>
      </c>
      <c r="L94" s="13" t="s">
        <v>213</v>
      </c>
    </row>
    <row r="95" spans="1:12" ht="12.75">
      <c r="A95" s="1">
        <f>nbcu!Q33</f>
        <v>0</v>
      </c>
      <c r="B95" s="13" t="s">
        <v>124</v>
      </c>
      <c r="C95">
        <v>65.2</v>
      </c>
      <c r="D95">
        <v>174.97</v>
      </c>
      <c r="E95">
        <v>0.721</v>
      </c>
      <c r="F95">
        <v>0.7</v>
      </c>
      <c r="G95">
        <v>44.4</v>
      </c>
      <c r="H95">
        <v>142.01</v>
      </c>
      <c r="I95">
        <v>9.84</v>
      </c>
      <c r="J95">
        <f t="shared" si="1"/>
        <v>3.090835659069224</v>
      </c>
      <c r="K95">
        <v>71</v>
      </c>
      <c r="L95" s="13" t="s">
        <v>214</v>
      </c>
    </row>
    <row r="96" spans="1:12" ht="12.75">
      <c r="A96" s="1">
        <f>nbcu!E29</f>
        <v>0</v>
      </c>
      <c r="B96" s="4" t="s">
        <v>52</v>
      </c>
      <c r="C96">
        <v>66</v>
      </c>
      <c r="D96">
        <v>178.49</v>
      </c>
      <c r="E96">
        <v>0.77</v>
      </c>
      <c r="F96">
        <v>2.6</v>
      </c>
      <c r="G96">
        <v>62.46</v>
      </c>
      <c r="H96">
        <v>159</v>
      </c>
      <c r="I96">
        <v>13.31</v>
      </c>
      <c r="J96">
        <f t="shared" si="1"/>
        <v>2.8134013680109473</v>
      </c>
      <c r="K96">
        <v>72</v>
      </c>
      <c r="L96" s="4" t="s">
        <v>215</v>
      </c>
    </row>
    <row r="97" spans="1:12" ht="12.75">
      <c r="A97" s="1">
        <f>nbcu!F29</f>
        <v>0</v>
      </c>
      <c r="B97" s="4" t="s">
        <v>53</v>
      </c>
      <c r="C97">
        <v>67</v>
      </c>
      <c r="D97">
        <v>180.95</v>
      </c>
      <c r="E97">
        <v>0.6910000000000001</v>
      </c>
      <c r="F97">
        <v>0.01</v>
      </c>
      <c r="G97">
        <v>12.36</v>
      </c>
      <c r="H97">
        <v>166</v>
      </c>
      <c r="I97">
        <v>16.6</v>
      </c>
      <c r="J97">
        <f t="shared" si="1"/>
        <v>2.625648480856893</v>
      </c>
      <c r="K97">
        <v>73</v>
      </c>
      <c r="L97" s="4" t="s">
        <v>216</v>
      </c>
    </row>
    <row r="98" spans="1:12" ht="12.75">
      <c r="A98" s="1">
        <f>nbcu!G29</f>
        <v>0</v>
      </c>
      <c r="B98" s="4" t="s">
        <v>125</v>
      </c>
      <c r="C98">
        <v>69.4</v>
      </c>
      <c r="D98">
        <v>183.85</v>
      </c>
      <c r="E98">
        <v>0.48600000000000004</v>
      </c>
      <c r="F98">
        <v>1.63</v>
      </c>
      <c r="G98">
        <v>10.98</v>
      </c>
      <c r="H98">
        <v>160.78</v>
      </c>
      <c r="I98">
        <v>19.3</v>
      </c>
      <c r="J98">
        <f t="shared" si="1"/>
        <v>2.5102782199194693</v>
      </c>
      <c r="K98">
        <v>74</v>
      </c>
      <c r="L98" s="4" t="s">
        <v>217</v>
      </c>
    </row>
    <row r="99" spans="1:12" ht="12.75">
      <c r="A99" s="1">
        <f>nbcu!H29</f>
        <v>0</v>
      </c>
      <c r="B99" s="4" t="s">
        <v>126</v>
      </c>
      <c r="C99">
        <v>70.7</v>
      </c>
      <c r="D99">
        <v>186.21</v>
      </c>
      <c r="E99">
        <v>0.92</v>
      </c>
      <c r="F99">
        <v>0.9</v>
      </c>
      <c r="G99">
        <v>53.82</v>
      </c>
      <c r="H99">
        <v>167.41</v>
      </c>
      <c r="I99">
        <v>21.02</v>
      </c>
      <c r="J99">
        <f t="shared" si="1"/>
        <v>2.450246884981116</v>
      </c>
      <c r="K99">
        <v>75</v>
      </c>
      <c r="L99" s="4" t="s">
        <v>218</v>
      </c>
    </row>
    <row r="100" spans="1:12" ht="12.75">
      <c r="A100" s="1">
        <f>nbcu!I29</f>
        <v>0</v>
      </c>
      <c r="B100" s="4" t="s">
        <v>127</v>
      </c>
      <c r="C100">
        <v>71.9</v>
      </c>
      <c r="D100">
        <v>190.2</v>
      </c>
      <c r="E100">
        <v>1.07</v>
      </c>
      <c r="F100">
        <v>0.3</v>
      </c>
      <c r="G100">
        <v>9.6</v>
      </c>
      <c r="H100">
        <v>172.69</v>
      </c>
      <c r="I100">
        <v>22.57</v>
      </c>
      <c r="J100">
        <f t="shared" si="1"/>
        <v>2.4097911260846625</v>
      </c>
      <c r="K100">
        <v>76</v>
      </c>
      <c r="L100" s="4" t="s">
        <v>219</v>
      </c>
    </row>
    <row r="101" spans="1:12" ht="12.75">
      <c r="A101" s="1">
        <f>nbcu!J29</f>
        <v>0</v>
      </c>
      <c r="B101" s="4" t="s">
        <v>56</v>
      </c>
      <c r="C101">
        <v>73.1</v>
      </c>
      <c r="D101">
        <v>192.217</v>
      </c>
      <c r="E101">
        <v>1.06</v>
      </c>
      <c r="F101">
        <v>0</v>
      </c>
      <c r="G101">
        <v>255</v>
      </c>
      <c r="H101">
        <v>193</v>
      </c>
      <c r="I101">
        <v>22.42</v>
      </c>
      <c r="J101">
        <f t="shared" si="1"/>
        <v>2.4236606498792694</v>
      </c>
      <c r="K101">
        <v>77</v>
      </c>
      <c r="L101" s="4" t="s">
        <v>220</v>
      </c>
    </row>
    <row r="102" spans="1:12" ht="12.75">
      <c r="A102" s="1">
        <f>nbcu!K29</f>
        <v>0</v>
      </c>
      <c r="B102" s="4" t="s">
        <v>54</v>
      </c>
      <c r="C102">
        <v>73</v>
      </c>
      <c r="D102">
        <v>195.2</v>
      </c>
      <c r="E102">
        <v>0.96</v>
      </c>
      <c r="F102">
        <v>0.13</v>
      </c>
      <c r="G102">
        <v>6.18</v>
      </c>
      <c r="H102">
        <v>198.2</v>
      </c>
      <c r="I102">
        <v>21.45</v>
      </c>
      <c r="J102">
        <f t="shared" si="1"/>
        <v>2.472315672102386</v>
      </c>
      <c r="K102">
        <v>78</v>
      </c>
      <c r="L102" s="4" t="s">
        <v>221</v>
      </c>
    </row>
    <row r="103" spans="1:12" ht="12.75">
      <c r="A103" s="1">
        <f>nbcu!L29</f>
        <v>0</v>
      </c>
      <c r="B103" s="4" t="s">
        <v>55</v>
      </c>
      <c r="C103">
        <v>74</v>
      </c>
      <c r="D103">
        <v>196.97</v>
      </c>
      <c r="E103">
        <v>0.763</v>
      </c>
      <c r="F103">
        <v>0.43</v>
      </c>
      <c r="G103">
        <v>59.19</v>
      </c>
      <c r="H103">
        <v>207.8</v>
      </c>
      <c r="I103">
        <v>19.32</v>
      </c>
      <c r="J103">
        <f t="shared" si="1"/>
        <v>2.567738171118889</v>
      </c>
      <c r="K103">
        <v>79</v>
      </c>
      <c r="L103" s="4" t="s">
        <v>222</v>
      </c>
    </row>
    <row r="104" spans="1:12" ht="12.75">
      <c r="A104" s="1">
        <f>nbcu!M29</f>
        <v>0</v>
      </c>
      <c r="B104" s="4" t="s">
        <v>128</v>
      </c>
      <c r="C104">
        <v>76.7</v>
      </c>
      <c r="D104">
        <v>200.59</v>
      </c>
      <c r="E104">
        <v>1.2692</v>
      </c>
      <c r="F104">
        <v>6.6</v>
      </c>
      <c r="G104">
        <v>223.38</v>
      </c>
      <c r="H104">
        <v>202.63</v>
      </c>
      <c r="I104">
        <v>13.546</v>
      </c>
      <c r="J104">
        <f t="shared" si="1"/>
        <v>2.9079425258523037</v>
      </c>
      <c r="K104">
        <v>80</v>
      </c>
      <c r="L104" s="4" t="s">
        <v>223</v>
      </c>
    </row>
    <row r="105" spans="1:12" ht="12.75">
      <c r="A105" s="1">
        <f>nbcu!N29</f>
        <v>0</v>
      </c>
      <c r="B105" s="11" t="s">
        <v>129</v>
      </c>
      <c r="C105">
        <v>77.87</v>
      </c>
      <c r="D105">
        <v>204.38</v>
      </c>
      <c r="E105">
        <v>0.8775999999999999</v>
      </c>
      <c r="F105">
        <v>0.21</v>
      </c>
      <c r="G105">
        <v>2.0580000000000003</v>
      </c>
      <c r="H105">
        <v>209.54</v>
      </c>
      <c r="I105">
        <v>11.85</v>
      </c>
      <c r="J105">
        <f t="shared" si="1"/>
        <v>3.0595655655591405</v>
      </c>
      <c r="K105">
        <v>81</v>
      </c>
      <c r="L105" s="11" t="s">
        <v>224</v>
      </c>
    </row>
    <row r="106" spans="1:12" ht="12.75">
      <c r="A106" s="1">
        <f>nbcu!O29</f>
        <v>0</v>
      </c>
      <c r="B106" s="11" t="s">
        <v>130</v>
      </c>
      <c r="C106">
        <v>79.01</v>
      </c>
      <c r="D106">
        <v>207.2</v>
      </c>
      <c r="E106">
        <v>0.9404999999999999</v>
      </c>
      <c r="F106">
        <v>0.003</v>
      </c>
      <c r="G106">
        <v>0.10260000000000002</v>
      </c>
      <c r="H106">
        <v>217.43</v>
      </c>
      <c r="I106">
        <v>11.35</v>
      </c>
      <c r="J106">
        <f t="shared" si="1"/>
        <v>3.118059364671893</v>
      </c>
      <c r="K106">
        <v>82</v>
      </c>
      <c r="L106" s="11" t="s">
        <v>225</v>
      </c>
    </row>
    <row r="107" spans="1:12" ht="12.75">
      <c r="A107" s="1">
        <f>nbcu!P29</f>
        <v>0</v>
      </c>
      <c r="B107" s="11" t="s">
        <v>131</v>
      </c>
      <c r="C107">
        <v>80.13</v>
      </c>
      <c r="D107">
        <v>208.98</v>
      </c>
      <c r="E107">
        <v>0.8532</v>
      </c>
      <c r="F107">
        <v>0.0084</v>
      </c>
      <c r="G107">
        <v>0.02028</v>
      </c>
      <c r="H107">
        <v>226.25</v>
      </c>
      <c r="I107">
        <v>9.747</v>
      </c>
      <c r="J107">
        <f t="shared" si="1"/>
        <v>3.2897609099706964</v>
      </c>
      <c r="K107">
        <v>83</v>
      </c>
      <c r="L107" s="11" t="s">
        <v>226</v>
      </c>
    </row>
    <row r="108" spans="1:12" ht="12.75">
      <c r="A108" s="1">
        <f>nbcu!C31</f>
        <v>0</v>
      </c>
      <c r="B108" s="9" t="s">
        <v>132</v>
      </c>
      <c r="C108">
        <v>85.07</v>
      </c>
      <c r="D108">
        <v>226.03</v>
      </c>
      <c r="E108">
        <v>1</v>
      </c>
      <c r="F108">
        <v>0</v>
      </c>
      <c r="G108">
        <v>7.68</v>
      </c>
      <c r="H108">
        <v>264.84</v>
      </c>
      <c r="I108">
        <v>4.4</v>
      </c>
      <c r="J108">
        <f t="shared" si="1"/>
        <v>4.4020761648302855</v>
      </c>
      <c r="K108">
        <v>86</v>
      </c>
      <c r="L108" s="9" t="s">
        <v>227</v>
      </c>
    </row>
    <row r="109" spans="1:12" ht="12.75">
      <c r="A109" s="1">
        <f>nbcu!D35</f>
        <v>0</v>
      </c>
      <c r="B109" s="13" t="s">
        <v>133</v>
      </c>
      <c r="C109">
        <v>86.98</v>
      </c>
      <c r="D109">
        <v>232.04</v>
      </c>
      <c r="E109">
        <v>1.0310000000000001</v>
      </c>
      <c r="F109">
        <v>0</v>
      </c>
      <c r="G109">
        <v>4.422000000000001</v>
      </c>
      <c r="H109">
        <v>281.87</v>
      </c>
      <c r="I109">
        <v>11.7</v>
      </c>
      <c r="J109">
        <f t="shared" si="1"/>
        <v>3.2053742810384604</v>
      </c>
      <c r="K109">
        <v>90</v>
      </c>
      <c r="L109" s="13" t="s">
        <v>228</v>
      </c>
    </row>
    <row r="110" spans="1:12" ht="12.75">
      <c r="A110" s="1">
        <f>nbcu!E35</f>
        <v>0</v>
      </c>
      <c r="B110" s="13" t="s">
        <v>134</v>
      </c>
      <c r="C110">
        <v>87.94</v>
      </c>
      <c r="D110">
        <v>231.04</v>
      </c>
      <c r="E110">
        <v>0.91</v>
      </c>
      <c r="F110">
        <v>0.1</v>
      </c>
      <c r="G110">
        <v>120.36</v>
      </c>
      <c r="H110">
        <v>295.55</v>
      </c>
      <c r="I110">
        <v>15.37</v>
      </c>
      <c r="J110">
        <f t="shared" si="1"/>
        <v>2.9225201828509904</v>
      </c>
      <c r="K110">
        <v>91</v>
      </c>
      <c r="L110" s="13" t="s">
        <v>229</v>
      </c>
    </row>
    <row r="111" spans="1:12" ht="12.75">
      <c r="A111" s="1">
        <f>nbcu!F35</f>
        <v>0</v>
      </c>
      <c r="B111" s="13" t="s">
        <v>135</v>
      </c>
      <c r="C111">
        <v>88.84</v>
      </c>
      <c r="D111">
        <v>238.03</v>
      </c>
      <c r="E111">
        <v>0.8417</v>
      </c>
      <c r="F111">
        <v>0.005</v>
      </c>
      <c r="G111">
        <v>4.542000000000001</v>
      </c>
      <c r="H111">
        <v>299.01</v>
      </c>
      <c r="I111">
        <v>18.95</v>
      </c>
      <c r="J111">
        <f t="shared" si="1"/>
        <v>2.752710738283274</v>
      </c>
      <c r="K111">
        <v>92</v>
      </c>
      <c r="L111" s="13" t="s">
        <v>230</v>
      </c>
    </row>
    <row r="112" spans="5:9" ht="12.75">
      <c r="E112" t="s">
        <v>60</v>
      </c>
      <c r="F112" t="s">
        <v>61</v>
      </c>
      <c r="G112" t="s">
        <v>62</v>
      </c>
      <c r="H112" t="s">
        <v>63</v>
      </c>
      <c r="I112" t="s">
        <v>231</v>
      </c>
    </row>
    <row r="113" spans="7:8" ht="12.75">
      <c r="G113" t="s">
        <v>64</v>
      </c>
      <c r="H113" t="s">
        <v>65</v>
      </c>
    </row>
    <row r="114" spans="7:8" ht="12.75">
      <c r="G114" s="6" t="s">
        <v>0</v>
      </c>
      <c r="H114" t="s">
        <v>66</v>
      </c>
    </row>
    <row r="115" ht="12.75">
      <c r="G115" t="s">
        <v>1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Institute of Standards and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NBCU Scattering Length Density Worksheet</dc:title>
  <dc:subject/>
  <dc:creator>NIST Center for Neutron Research</dc:creator>
  <cp:keywords/>
  <dc:description/>
  <cp:lastModifiedBy>Kevin V. O'Donovan</cp:lastModifiedBy>
  <dcterms:created xsi:type="dcterms:W3CDTF">2001-03-20T22:24:14Z</dcterms:created>
  <dcterms:modified xsi:type="dcterms:W3CDTF">2003-11-15T01:06:26Z</dcterms:modified>
  <cp:category/>
  <cp:version/>
  <cp:contentType/>
  <cp:contentStatus/>
</cp:coreProperties>
</file>